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75" yWindow="65491" windowWidth="10335" windowHeight="9345" firstSheet="1" activeTab="4"/>
  </bookViews>
  <sheets>
    <sheet name="подсчет" sheetId="1" r:id="rId1"/>
    <sheet name="Для жюри" sheetId="2" r:id="rId2"/>
    <sheet name="Тропин М.В" sheetId="3" r:id="rId3"/>
    <sheet name="Маркова Д" sheetId="4" r:id="rId4"/>
    <sheet name="Кораблев Ю" sheetId="5" r:id="rId5"/>
    <sheet name="Сандлер ЭА" sheetId="6" r:id="rId6"/>
    <sheet name="Липина Т.В." sheetId="7" r:id="rId7"/>
  </sheets>
  <definedNames>
    <definedName name="_xlnm.Print_Area" localSheetId="1">'Для жюри'!$A$1:$K$51</definedName>
    <definedName name="_xlnm.Print_Area" localSheetId="4">'Кораблев Ю'!$A$1:$K$51</definedName>
    <definedName name="_xlnm.Print_Area" localSheetId="6">'Липина Т.В.'!$A$1:$K$51</definedName>
    <definedName name="_xlnm.Print_Area" localSheetId="3">'Маркова Д'!$A$1:$K$51</definedName>
    <definedName name="_xlnm.Print_Area" localSheetId="0">'подсчет'!$A$1:$AA$54</definedName>
    <definedName name="_xlnm.Print_Area" localSheetId="5">'Сандлер ЭА'!$A$1:$K$51</definedName>
    <definedName name="_xlnm.Print_Area" localSheetId="2">'Тропин М.В'!$A$1:$K$51</definedName>
  </definedNames>
  <calcPr fullCalcOnLoad="1" refMode="R1C1"/>
</workbook>
</file>

<file path=xl/sharedStrings.xml><?xml version="1.0" encoding="utf-8"?>
<sst xmlns="http://schemas.openxmlformats.org/spreadsheetml/2006/main" count="769" uniqueCount="60">
  <si>
    <t>Номинация «КЛИП»</t>
  </si>
  <si>
    <t>Номинация «ПОЗНАВАТЕЛЬНЫЙ ФИЛЬМ»</t>
  </si>
  <si>
    <t>Номинация «ФИЛЬМ О ПОХОДЕ ИЛИ ПУТЕШЕСТВИИ</t>
  </si>
  <si>
    <t>№ п/п</t>
  </si>
  <si>
    <t>Ф.И.О участника, название фильма</t>
  </si>
  <si>
    <t>Время</t>
  </si>
  <si>
    <t>Номинация «ИГРОВОЙ ФИЛЬМ»</t>
  </si>
  <si>
    <t>ВНЕ КОНКУРСА</t>
  </si>
  <si>
    <t>Алексей Овсянников</t>
  </si>
  <si>
    <r>
      <t>Эльвина Кукушкина (г. Ярославль) – «</t>
    </r>
    <r>
      <rPr>
        <b/>
        <sz val="14"/>
        <rFont val="Times New Roman"/>
        <family val="1"/>
      </rPr>
      <t>Подарок</t>
    </r>
    <r>
      <rPr>
        <sz val="14"/>
        <rFont val="Times New Roman"/>
        <family val="1"/>
      </rPr>
      <t>»</t>
    </r>
  </si>
  <si>
    <r>
      <t xml:space="preserve">Виктор Плешаков (г.Санкт-Петербург) – </t>
    </r>
    <r>
      <rPr>
        <b/>
        <sz val="14"/>
        <rFont val="Times New Roman"/>
        <family val="1"/>
      </rPr>
      <t xml:space="preserve">«Такая судьба» </t>
    </r>
  </si>
  <si>
    <r>
      <t>Максим Смолов (Владимирская обл.) – «</t>
    </r>
    <r>
      <rPr>
        <b/>
        <sz val="14"/>
        <rFont val="Times New Roman"/>
        <family val="1"/>
      </rPr>
      <t>Будь мужиком</t>
    </r>
    <r>
      <rPr>
        <sz val="14"/>
        <rFont val="Times New Roman"/>
        <family val="1"/>
      </rPr>
      <t>»</t>
    </r>
  </si>
  <si>
    <r>
      <t>Ольга Сергеева (г. Нижний Новгород) – «</t>
    </r>
    <r>
      <rPr>
        <b/>
        <sz val="14"/>
        <rFont val="Times New Roman"/>
        <family val="1"/>
      </rPr>
      <t>Осенний шанс</t>
    </r>
    <r>
      <rPr>
        <sz val="14"/>
        <rFont val="Times New Roman"/>
        <family val="1"/>
      </rPr>
      <t>»</t>
    </r>
  </si>
  <si>
    <r>
      <t>Олег Вырезков (г.Омск) – «</t>
    </r>
    <r>
      <rPr>
        <b/>
        <sz val="14"/>
        <rFont val="Times New Roman"/>
        <family val="1"/>
      </rPr>
      <t>Вслед за мечтой по льду Байкала</t>
    </r>
    <r>
      <rPr>
        <sz val="14"/>
        <rFont val="Times New Roman"/>
        <family val="1"/>
      </rPr>
      <t>»</t>
    </r>
  </si>
  <si>
    <r>
      <t>Олег Смурыгин (г. Ярославль) – «</t>
    </r>
    <r>
      <rPr>
        <b/>
        <sz val="14"/>
        <rFont val="Times New Roman"/>
        <family val="1"/>
      </rPr>
      <t>Правдивая история</t>
    </r>
    <r>
      <rPr>
        <sz val="14"/>
        <rFont val="Times New Roman"/>
        <family val="1"/>
      </rPr>
      <t xml:space="preserve">»                      </t>
    </r>
  </si>
  <si>
    <r>
      <t>Олег Прокопов (г.Ярославль) – «</t>
    </r>
    <r>
      <rPr>
        <b/>
        <sz val="14"/>
        <rFont val="Times New Roman"/>
        <family val="1"/>
      </rPr>
      <t>Белый колпак</t>
    </r>
    <r>
      <rPr>
        <sz val="14"/>
        <rFont val="Times New Roman"/>
        <family val="1"/>
      </rPr>
      <t>»</t>
    </r>
  </si>
  <si>
    <r>
      <t>Сергей Суслов (г.Москва) – «</t>
    </r>
    <r>
      <rPr>
        <b/>
        <sz val="14"/>
        <rFont val="Times New Roman"/>
        <family val="1"/>
      </rPr>
      <t>Там в стороне</t>
    </r>
    <r>
      <rPr>
        <sz val="14"/>
        <rFont val="Times New Roman"/>
        <family val="1"/>
      </rPr>
      <t>»</t>
    </r>
  </si>
  <si>
    <r>
      <t>Илья Балабохин, Марина Кононова, Курин Д.А. (г.Ярославль) – «</t>
    </r>
    <r>
      <rPr>
        <b/>
        <sz val="14"/>
        <rFont val="Times New Roman"/>
        <family val="1"/>
      </rPr>
      <t>Кереть-2013</t>
    </r>
    <r>
      <rPr>
        <sz val="14"/>
        <rFont val="Times New Roman"/>
        <family val="1"/>
      </rPr>
      <t>»</t>
    </r>
  </si>
  <si>
    <r>
      <t>Анастасия Янгирова (г.Стерлитамак) – «</t>
    </r>
    <r>
      <rPr>
        <b/>
        <sz val="14"/>
        <rFont val="Times New Roman"/>
        <family val="1"/>
      </rPr>
      <t>Мир, который покоряет нас</t>
    </r>
    <r>
      <rPr>
        <sz val="14"/>
        <rFont val="Times New Roman"/>
        <family val="1"/>
      </rPr>
      <t>»</t>
    </r>
  </si>
  <si>
    <r>
      <t>Андрей Фомичев (пос.Некрасовское)  - «</t>
    </r>
    <r>
      <rPr>
        <b/>
        <sz val="14"/>
        <rFont val="Times New Roman"/>
        <family val="1"/>
      </rPr>
      <t>В поисках рыбы</t>
    </r>
    <r>
      <rPr>
        <sz val="14"/>
        <rFont val="Times New Roman"/>
        <family val="1"/>
      </rPr>
      <t>»</t>
    </r>
  </si>
  <si>
    <r>
      <t>Константин Беляев (г.Рыбинск) – «</t>
    </r>
    <r>
      <rPr>
        <b/>
        <sz val="14"/>
        <rFont val="Times New Roman"/>
        <family val="1"/>
      </rPr>
      <t>Через горы к морю</t>
    </r>
    <r>
      <rPr>
        <sz val="14"/>
        <rFont val="Times New Roman"/>
        <family val="1"/>
      </rPr>
      <t>»</t>
    </r>
  </si>
  <si>
    <r>
      <t>Александр Галигузов (г.Орел) – «</t>
    </r>
    <r>
      <rPr>
        <b/>
        <sz val="14"/>
        <rFont val="Times New Roman"/>
        <family val="1"/>
      </rPr>
      <t>Белая река</t>
    </r>
    <r>
      <rPr>
        <sz val="14"/>
        <rFont val="Times New Roman"/>
        <family val="1"/>
      </rPr>
      <t>»</t>
    </r>
  </si>
  <si>
    <r>
      <t>Виктор Сердцев (г.Нижний Новгород) – «</t>
    </r>
    <r>
      <rPr>
        <b/>
        <sz val="14"/>
        <rFont val="Times New Roman"/>
        <family val="1"/>
      </rPr>
      <t>Улуг-О</t>
    </r>
    <r>
      <rPr>
        <sz val="14"/>
        <rFont val="Times New Roman"/>
        <family val="1"/>
      </rPr>
      <t>»</t>
    </r>
  </si>
  <si>
    <r>
      <t xml:space="preserve">Максим Архипов (г.Ярославль) – </t>
    </r>
    <r>
      <rPr>
        <b/>
        <sz val="14"/>
        <rFont val="Times New Roman"/>
        <family val="1"/>
      </rPr>
      <t xml:space="preserve">«Алтай» </t>
    </r>
  </si>
  <si>
    <r>
      <t>Нина Прокопова (г.Ярославль) – «</t>
    </r>
    <r>
      <rPr>
        <b/>
        <sz val="14"/>
        <rFont val="Times New Roman"/>
        <family val="1"/>
      </rPr>
      <t>Секрет» про велосипед</t>
    </r>
    <r>
      <rPr>
        <sz val="14"/>
        <rFont val="Times New Roman"/>
        <family val="1"/>
      </rPr>
      <t xml:space="preserve"> </t>
    </r>
  </si>
  <si>
    <r>
      <t xml:space="preserve">Дмитрий Сандлер (г.Ярославль) – </t>
    </r>
    <r>
      <rPr>
        <b/>
        <sz val="14"/>
        <rFont val="Times New Roman"/>
        <family val="1"/>
      </rPr>
      <t>«Еще один раз»</t>
    </r>
  </si>
  <si>
    <r>
      <t xml:space="preserve">Сергей Владимирцев (г.Ярославль) – </t>
    </r>
    <r>
      <rPr>
        <b/>
        <sz val="14"/>
        <rFont val="Times New Roman"/>
        <family val="1"/>
      </rPr>
      <t>«Suomi»</t>
    </r>
  </si>
  <si>
    <r>
      <t>Опалев Виталий  (г. Сергиев Посад) – «</t>
    </r>
    <r>
      <rPr>
        <b/>
        <sz val="14"/>
        <color indexed="8"/>
        <rFont val="Times New Roman"/>
        <family val="1"/>
      </rPr>
      <t>Зимний Крым. Прогулки</t>
    </r>
    <r>
      <rPr>
        <sz val="14"/>
        <color indexed="8"/>
        <rFont val="Times New Roman"/>
        <family val="1"/>
      </rPr>
      <t>»</t>
    </r>
  </si>
  <si>
    <r>
      <t>Константин Васин (г.Москва) – «</t>
    </r>
    <r>
      <rPr>
        <b/>
        <sz val="14"/>
        <color indexed="8"/>
        <rFont val="Times New Roman"/>
        <family val="1"/>
      </rPr>
      <t>Слон такой тяжёлый</t>
    </r>
    <r>
      <rPr>
        <sz val="14"/>
        <color indexed="8"/>
        <rFont val="Times New Roman"/>
        <family val="1"/>
      </rPr>
      <t>»</t>
    </r>
  </si>
  <si>
    <r>
      <t xml:space="preserve">Эдуард Манукянц (г.Владикавказ)– </t>
    </r>
    <r>
      <rPr>
        <b/>
        <sz val="14"/>
        <rFont val="Times New Roman"/>
        <family val="1"/>
      </rPr>
      <t>«Плато Устюрт. К берегам океана Тетис»</t>
    </r>
  </si>
  <si>
    <r>
      <t xml:space="preserve">Алексей Баранов (г.Железнодорожный) – </t>
    </r>
    <r>
      <rPr>
        <b/>
        <sz val="14"/>
        <rFont val="Times New Roman"/>
        <family val="1"/>
      </rPr>
      <t>«Сердце Азии»</t>
    </r>
  </si>
  <si>
    <r>
      <t xml:space="preserve">Иван Вяххи (г.Санкт-Петербург) – </t>
    </r>
    <r>
      <rPr>
        <b/>
        <sz val="14"/>
        <rFont val="Times New Roman"/>
        <family val="1"/>
      </rPr>
      <t xml:space="preserve">«Крепости Вуоксы» </t>
    </r>
  </si>
  <si>
    <r>
      <t>Максим Фомин (г.Кострома) –</t>
    </r>
    <r>
      <rPr>
        <b/>
        <sz val="14"/>
        <rFont val="Times New Roman"/>
        <family val="1"/>
      </rPr>
      <t xml:space="preserve"> «И на камнях растут деревья»</t>
    </r>
  </si>
  <si>
    <r>
      <t xml:space="preserve">Екатерина Липина (г.Ярославль) – </t>
    </r>
    <r>
      <rPr>
        <b/>
        <sz val="14"/>
        <rFont val="Times New Roman"/>
        <family val="1"/>
      </rPr>
      <t>«Непродвинутая»</t>
    </r>
  </si>
  <si>
    <r>
      <t xml:space="preserve">Дмитрий Суткевич (г. Нижний Новгород) – </t>
    </r>
    <r>
      <rPr>
        <b/>
        <sz val="14"/>
        <rFont val="Times New Roman"/>
        <family val="1"/>
      </rPr>
      <t>«Три звезды»</t>
    </r>
  </si>
  <si>
    <r>
      <t>Леонид Зенкин (г.Прокопьевск) – «</t>
    </r>
    <r>
      <rPr>
        <b/>
        <sz val="14"/>
        <color indexed="8"/>
        <rFont val="Times New Roman"/>
        <family val="1"/>
      </rPr>
      <t>Весеннее недоразумение</t>
    </r>
    <r>
      <rPr>
        <sz val="14"/>
        <color indexed="8"/>
        <rFont val="Times New Roman"/>
        <family val="1"/>
      </rPr>
      <t>»</t>
    </r>
  </si>
  <si>
    <r>
      <t>Владимир Кочуров (г.Киров) – «</t>
    </r>
    <r>
      <rPr>
        <b/>
        <sz val="14"/>
        <rFont val="Times New Roman"/>
        <family val="1"/>
      </rPr>
      <t>Латок-3</t>
    </r>
    <r>
      <rPr>
        <sz val="14"/>
        <rFont val="Times New Roman"/>
        <family val="1"/>
      </rPr>
      <t>»</t>
    </r>
  </si>
  <si>
    <t>Оценочный лист жюри</t>
  </si>
  <si>
    <t>Ф.И.О. Члена жюри</t>
  </si>
  <si>
    <t>_______________________________________________________________
подпись члена жюри</t>
  </si>
  <si>
    <t>Критерии оценки</t>
  </si>
  <si>
    <t>Режиссура</t>
  </si>
  <si>
    <t>Операторская работа</t>
  </si>
  <si>
    <t>Монтаж</t>
  </si>
  <si>
    <t>Звуковое оформление</t>
  </si>
  <si>
    <t>Эмоциональное воздействие</t>
  </si>
  <si>
    <t>Качество материала</t>
  </si>
  <si>
    <r>
      <t>(</t>
    </r>
    <r>
      <rPr>
        <b/>
        <i/>
        <sz val="12"/>
        <rFont val="Times New Roman"/>
        <family val="1"/>
      </rPr>
      <t>10-</t>
    </r>
    <r>
      <rPr>
        <i/>
        <sz val="12"/>
        <rFont val="Times New Roman"/>
        <family val="1"/>
      </rPr>
      <t>бальная система оценки)</t>
    </r>
  </si>
  <si>
    <r>
      <t>8-</t>
    </r>
    <r>
      <rPr>
        <i/>
        <sz val="12"/>
        <rFont val="Times New Roman"/>
        <family val="1"/>
      </rPr>
      <t>бальная система оценки)</t>
    </r>
  </si>
  <si>
    <r>
      <t>(</t>
    </r>
    <r>
      <rPr>
        <b/>
        <i/>
        <sz val="12"/>
        <rFont val="Times New Roman"/>
        <family val="1"/>
      </rPr>
      <t>8-</t>
    </r>
    <r>
      <rPr>
        <i/>
        <sz val="12"/>
        <rFont val="Times New Roman"/>
        <family val="1"/>
      </rPr>
      <t>бальная система оценки)</t>
    </r>
  </si>
  <si>
    <r>
      <t>(</t>
    </r>
    <r>
      <rPr>
        <b/>
        <i/>
        <sz val="12"/>
        <rFont val="Times New Roman"/>
        <family val="1"/>
      </rPr>
      <t>3-</t>
    </r>
    <r>
      <rPr>
        <i/>
        <sz val="12"/>
        <rFont val="Times New Roman"/>
        <family val="1"/>
      </rPr>
      <t>бальная система оценки)</t>
    </r>
  </si>
  <si>
    <t>Примечание</t>
  </si>
  <si>
    <t>ИТОГ</t>
  </si>
  <si>
    <t>К</t>
  </si>
  <si>
    <t>1Липина ТВ
2 Сандлер
3Кораблев Ю
4Тропин
5 Маркова</t>
  </si>
  <si>
    <t>КЛИП</t>
  </si>
  <si>
    <t>не соответствует ВНЕ КОНКУРСА</t>
  </si>
  <si>
    <t>В КЛИП</t>
  </si>
  <si>
    <t>Клип</t>
  </si>
  <si>
    <t>не соответствует ВНЕ КОНКУРСА (профессионально сделанный фильм)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</si>
</sst>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h:mm;@"/>
  </numFmts>
  <fonts count="34">
    <font>
      <sz val="10"/>
      <name val="Arial Cyr"/>
      <family val="0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4"/>
      <color indexed="8"/>
      <name val="Times New Roman"/>
      <family val="1"/>
    </font>
    <font>
      <b/>
      <i/>
      <sz val="14"/>
      <name val="Times New Roman"/>
      <family val="1"/>
    </font>
    <font>
      <b/>
      <sz val="14"/>
      <name val="Arial Cyr"/>
      <family val="0"/>
    </font>
    <font>
      <b/>
      <sz val="16"/>
      <name val="Arial Cyr"/>
      <family val="0"/>
    </font>
    <font>
      <b/>
      <i/>
      <sz val="10"/>
      <name val="Arial Cyr"/>
      <family val="0"/>
    </font>
    <font>
      <b/>
      <i/>
      <u val="single"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20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20" fontId="2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20" fontId="6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left" vertical="center" wrapText="1" shrinkToFit="1"/>
    </xf>
    <xf numFmtId="20" fontId="2" fillId="0" borderId="10" xfId="0" applyNumberFormat="1" applyFont="1" applyBorder="1" applyAlignment="1">
      <alignment horizontal="center" vertical="center" wrapText="1" shrinkToFit="1"/>
    </xf>
    <xf numFmtId="4" fontId="2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8" fillId="15" borderId="10" xfId="0" applyFont="1" applyFill="1" applyBorder="1" applyAlignment="1">
      <alignment horizontal="center" vertical="center" wrapText="1"/>
    </xf>
    <xf numFmtId="0" fontId="14" fillId="15" borderId="10" xfId="0" applyFont="1" applyFill="1" applyBorder="1" applyAlignment="1">
      <alignment horizontal="center" vertical="center" wrapText="1"/>
    </xf>
    <xf numFmtId="20" fontId="2" fillId="15" borderId="10" xfId="0" applyNumberFormat="1" applyFont="1" applyFill="1" applyBorder="1" applyAlignment="1">
      <alignment horizontal="center" vertical="center" wrapText="1"/>
    </xf>
    <xf numFmtId="0" fontId="8" fillId="11" borderId="10" xfId="0" applyFont="1" applyFill="1" applyBorder="1" applyAlignment="1">
      <alignment horizontal="center" vertical="center" wrapText="1"/>
    </xf>
    <xf numFmtId="0" fontId="14" fillId="11" borderId="10" xfId="0" applyFont="1" applyFill="1" applyBorder="1" applyAlignment="1">
      <alignment horizontal="center" vertical="center" wrapText="1"/>
    </xf>
    <xf numFmtId="20" fontId="2" fillId="11" borderId="10" xfId="0" applyNumberFormat="1" applyFont="1" applyFill="1" applyBorder="1" applyAlignment="1">
      <alignment horizontal="center" vertical="center" wrapText="1"/>
    </xf>
    <xf numFmtId="0" fontId="13" fillId="15" borderId="10" xfId="0" applyFont="1" applyFill="1" applyBorder="1" applyAlignment="1">
      <alignment horizontal="center" vertical="center" wrapText="1"/>
    </xf>
    <xf numFmtId="0" fontId="6" fillId="15" borderId="0" xfId="0" applyFont="1" applyFill="1" applyAlignment="1">
      <alignment horizontal="center" vertical="center"/>
    </xf>
    <xf numFmtId="20" fontId="2" fillId="15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20" fontId="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20" fontId="2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" fontId="2" fillId="15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11" borderId="10" xfId="0" applyNumberFormat="1" applyFont="1" applyFill="1" applyBorder="1" applyAlignment="1">
      <alignment horizontal="center" vertical="center" wrapText="1"/>
    </xf>
    <xf numFmtId="20" fontId="2" fillId="11" borderId="10" xfId="0" applyNumberFormat="1" applyFont="1" applyFill="1" applyBorder="1" applyAlignment="1">
      <alignment horizontal="left" vertical="center" wrapText="1"/>
    </xf>
    <xf numFmtId="0" fontId="13" fillId="11" borderId="10" xfId="0" applyFont="1" applyFill="1" applyBorder="1" applyAlignment="1">
      <alignment horizontal="center" vertical="center" wrapText="1"/>
    </xf>
    <xf numFmtId="4" fontId="2" fillId="17" borderId="10" xfId="0" applyNumberFormat="1" applyFont="1" applyFill="1" applyBorder="1" applyAlignment="1">
      <alignment horizontal="center" vertical="center" wrapText="1"/>
    </xf>
    <xf numFmtId="0" fontId="2" fillId="17" borderId="10" xfId="0" applyFont="1" applyFill="1" applyBorder="1" applyAlignment="1">
      <alignment horizontal="left" vertical="center" wrapText="1"/>
    </xf>
    <xf numFmtId="20" fontId="2" fillId="17" borderId="10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0" fontId="2" fillId="0" borderId="1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view="pageBreakPreview" zoomScale="55" zoomScaleNormal="70" zoomScaleSheetLayoutView="55" zoomScalePageLayoutView="0" workbookViewId="0" topLeftCell="A36">
      <selection activeCell="O16" sqref="O16:O22"/>
    </sheetView>
  </sheetViews>
  <sheetFormatPr defaultColWidth="49.25390625" defaultRowHeight="45" customHeight="1"/>
  <cols>
    <col min="1" max="1" width="8.25390625" style="1" customWidth="1"/>
    <col min="2" max="2" width="35.125" style="0" customWidth="1"/>
    <col min="3" max="3" width="9.75390625" style="1" customWidth="1"/>
    <col min="4" max="12" width="20.75390625" style="1" customWidth="1"/>
    <col min="13" max="13" width="20.75390625" style="44" customWidth="1"/>
    <col min="14" max="15" width="20.75390625" style="1" customWidth="1"/>
    <col min="16" max="16" width="33.625" style="0" customWidth="1"/>
    <col min="17" max="17" width="16.125" style="0" customWidth="1"/>
    <col min="18" max="54" width="25.875" style="0" customWidth="1"/>
  </cols>
  <sheetData>
    <row r="1" spans="1:15" ht="45" customHeight="1">
      <c r="A1" s="62" t="s">
        <v>37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25"/>
    </row>
    <row r="2" spans="1:15" ht="45" customHeight="1">
      <c r="A2" s="13" t="s">
        <v>38</v>
      </c>
      <c r="B2" s="14"/>
      <c r="C2" s="63" t="s">
        <v>39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5"/>
      <c r="O2" s="28"/>
    </row>
    <row r="3" spans="1:15" s="1" customFormat="1" ht="45" customHeight="1">
      <c r="A3" s="66" t="s">
        <v>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26"/>
    </row>
    <row r="4" spans="1:15" s="1" customFormat="1" ht="24.75" customHeight="1">
      <c r="A4" s="74" t="s">
        <v>3</v>
      </c>
      <c r="B4" s="71" t="s">
        <v>4</v>
      </c>
      <c r="C4" s="70" t="s">
        <v>5</v>
      </c>
      <c r="D4" s="53" t="s">
        <v>40</v>
      </c>
      <c r="E4" s="54"/>
      <c r="F4" s="68"/>
      <c r="G4" s="68"/>
      <c r="H4" s="68"/>
      <c r="I4" s="68"/>
      <c r="J4" s="68"/>
      <c r="K4" s="68"/>
      <c r="L4" s="68"/>
      <c r="M4" s="68"/>
      <c r="N4" s="69"/>
      <c r="O4" s="26"/>
    </row>
    <row r="5" spans="1:17" s="1" customFormat="1" ht="24.75" customHeight="1">
      <c r="A5" s="75"/>
      <c r="B5" s="72"/>
      <c r="C5" s="60"/>
      <c r="D5" s="9">
        <v>1</v>
      </c>
      <c r="E5" s="9"/>
      <c r="F5" s="9">
        <v>2</v>
      </c>
      <c r="G5" s="9"/>
      <c r="H5" s="9">
        <v>3</v>
      </c>
      <c r="I5" s="9"/>
      <c r="J5" s="9">
        <v>4</v>
      </c>
      <c r="K5" s="9"/>
      <c r="L5" s="9">
        <v>5</v>
      </c>
      <c r="M5" s="38"/>
      <c r="N5" s="9">
        <v>6</v>
      </c>
      <c r="O5" s="9"/>
      <c r="P5" s="9">
        <v>7</v>
      </c>
      <c r="Q5" s="9">
        <v>8</v>
      </c>
    </row>
    <row r="6" spans="1:17" s="1" customFormat="1" ht="53.25" customHeight="1">
      <c r="A6" s="75"/>
      <c r="B6" s="72"/>
      <c r="C6" s="60"/>
      <c r="D6" s="29" t="s">
        <v>41</v>
      </c>
      <c r="E6" s="9"/>
      <c r="F6" s="29" t="s">
        <v>42</v>
      </c>
      <c r="G6" s="9"/>
      <c r="H6" s="29" t="s">
        <v>43</v>
      </c>
      <c r="I6" s="9"/>
      <c r="J6" s="29" t="s">
        <v>44</v>
      </c>
      <c r="K6" s="9"/>
      <c r="L6" s="29" t="s">
        <v>45</v>
      </c>
      <c r="M6" s="38"/>
      <c r="N6" s="29" t="s">
        <v>46</v>
      </c>
      <c r="O6" s="9"/>
      <c r="P6" s="55" t="s">
        <v>51</v>
      </c>
      <c r="Q6" s="55" t="s">
        <v>52</v>
      </c>
    </row>
    <row r="7" spans="1:17" s="10" customFormat="1" ht="42.75" customHeight="1">
      <c r="A7" s="76"/>
      <c r="B7" s="73"/>
      <c r="C7" s="61"/>
      <c r="D7" s="30" t="s">
        <v>47</v>
      </c>
      <c r="E7" s="16"/>
      <c r="F7" s="30" t="s">
        <v>47</v>
      </c>
      <c r="G7" s="16"/>
      <c r="H7" s="35" t="s">
        <v>48</v>
      </c>
      <c r="I7" s="15"/>
      <c r="J7" s="30" t="s">
        <v>49</v>
      </c>
      <c r="K7" s="16"/>
      <c r="L7" s="30" t="s">
        <v>49</v>
      </c>
      <c r="M7" s="39"/>
      <c r="N7" s="30" t="s">
        <v>50</v>
      </c>
      <c r="O7" s="16"/>
      <c r="P7" s="56"/>
      <c r="Q7" s="56"/>
    </row>
    <row r="8" spans="1:17" s="6" customFormat="1" ht="57" customHeight="1">
      <c r="A8" s="4">
        <v>1</v>
      </c>
      <c r="B8" s="2" t="s">
        <v>9</v>
      </c>
      <c r="C8" s="5">
        <v>0.13194444444444445</v>
      </c>
      <c r="D8" s="45">
        <f>8+4+3+2+8</f>
        <v>25</v>
      </c>
      <c r="E8" s="23">
        <f>D8/5</f>
        <v>5</v>
      </c>
      <c r="F8" s="45">
        <f>8+6+4+3+8</f>
        <v>29</v>
      </c>
      <c r="G8" s="23">
        <f>F8/5</f>
        <v>5.8</v>
      </c>
      <c r="H8" s="45">
        <f>7+4+4+2+8</f>
        <v>25</v>
      </c>
      <c r="I8" s="23">
        <f>H8/5</f>
        <v>5</v>
      </c>
      <c r="J8" s="45">
        <f>7+5+3+3+6</f>
        <v>24</v>
      </c>
      <c r="K8" s="23">
        <f>J8/5</f>
        <v>4.8</v>
      </c>
      <c r="L8" s="45">
        <f>6+5+6+2+6</f>
        <v>25</v>
      </c>
      <c r="M8" s="23">
        <f>L8/5</f>
        <v>5</v>
      </c>
      <c r="N8" s="45">
        <f>3+2+1+1+2</f>
        <v>9</v>
      </c>
      <c r="O8" s="23">
        <f>N8/5</f>
        <v>1.8</v>
      </c>
      <c r="P8" s="18"/>
      <c r="Q8" s="19">
        <f>SUM(D8:N8)</f>
        <v>162.6</v>
      </c>
    </row>
    <row r="9" spans="1:19" s="6" customFormat="1" ht="62.25" customHeight="1">
      <c r="A9" s="4">
        <v>2</v>
      </c>
      <c r="B9" s="2" t="s">
        <v>10</v>
      </c>
      <c r="C9" s="5">
        <v>0.2798611111111111</v>
      </c>
      <c r="D9" s="45">
        <f>6+8+4+3+5</f>
        <v>26</v>
      </c>
      <c r="E9" s="23">
        <f>D9/5</f>
        <v>5.2</v>
      </c>
      <c r="F9" s="45">
        <f>8+7+4+4+7</f>
        <v>30</v>
      </c>
      <c r="G9" s="23">
        <f>F9/5</f>
        <v>6</v>
      </c>
      <c r="H9" s="45">
        <f>7+7+7+2+6</f>
        <v>29</v>
      </c>
      <c r="I9" s="23">
        <f>H9/5</f>
        <v>5.8</v>
      </c>
      <c r="J9" s="45">
        <f>4+6+6+3+6</f>
        <v>25</v>
      </c>
      <c r="K9" s="23">
        <f>J9/5</f>
        <v>5</v>
      </c>
      <c r="L9" s="45">
        <f>4+7+4+3+5</f>
        <v>23</v>
      </c>
      <c r="M9" s="23">
        <f>L9/5</f>
        <v>4.6</v>
      </c>
      <c r="N9" s="45">
        <f>3+2+1+2+2</f>
        <v>10</v>
      </c>
      <c r="O9" s="23">
        <f>N9/5</f>
        <v>2</v>
      </c>
      <c r="P9" s="18"/>
      <c r="Q9" s="19">
        <f>SUM(D9:N9)</f>
        <v>169.6</v>
      </c>
      <c r="S9" s="77" t="s">
        <v>54</v>
      </c>
    </row>
    <row r="10" spans="1:19" s="6" customFormat="1" ht="78" customHeight="1">
      <c r="A10" s="4">
        <v>3</v>
      </c>
      <c r="B10" s="2" t="s">
        <v>11</v>
      </c>
      <c r="C10" s="5">
        <v>0.5756944444444444</v>
      </c>
      <c r="D10" s="45">
        <f>9+6+6+4+9</f>
        <v>34</v>
      </c>
      <c r="E10" s="23">
        <f>D10/5</f>
        <v>6.8</v>
      </c>
      <c r="F10" s="45">
        <f>9+7+7+5+10</f>
        <v>38</v>
      </c>
      <c r="G10" s="23">
        <f>F10/5</f>
        <v>7.6</v>
      </c>
      <c r="H10" s="45">
        <f>8+5+6+3+8</f>
        <v>30</v>
      </c>
      <c r="I10" s="23">
        <f>H10/5</f>
        <v>6</v>
      </c>
      <c r="J10" s="45">
        <f>7+5+3+3+7</f>
        <v>25</v>
      </c>
      <c r="K10" s="23">
        <f>J10/5</f>
        <v>5</v>
      </c>
      <c r="L10" s="45">
        <f>7+6+4+3+7</f>
        <v>27</v>
      </c>
      <c r="M10" s="23">
        <f>L10/5</f>
        <v>5.4</v>
      </c>
      <c r="N10" s="45">
        <f>3+2+2+2+3</f>
        <v>12</v>
      </c>
      <c r="O10" s="23">
        <f>N10/5</f>
        <v>2.4</v>
      </c>
      <c r="P10" s="18" t="s">
        <v>53</v>
      </c>
      <c r="Q10" s="19">
        <f>SUM(D10:N10)</f>
        <v>196.79999999999998</v>
      </c>
      <c r="S10" s="78"/>
    </row>
    <row r="11" spans="1:19" s="6" customFormat="1" ht="57.75" customHeight="1">
      <c r="A11" s="4">
        <v>4</v>
      </c>
      <c r="B11" s="2" t="s">
        <v>12</v>
      </c>
      <c r="C11" s="5">
        <v>0.5090277777777777</v>
      </c>
      <c r="D11" s="45">
        <f>10+7+5+8+7</f>
        <v>37</v>
      </c>
      <c r="E11" s="23">
        <f>D11/5</f>
        <v>7.4</v>
      </c>
      <c r="F11" s="45">
        <f>10+7+4+10+7</f>
        <v>38</v>
      </c>
      <c r="G11" s="23">
        <f>F11/5</f>
        <v>7.6</v>
      </c>
      <c r="H11" s="45">
        <f>8+6+5+8+6</f>
        <v>33</v>
      </c>
      <c r="I11" s="23">
        <f>H11/5</f>
        <v>6.6</v>
      </c>
      <c r="J11" s="45">
        <f>7+4+4+7+4</f>
        <v>26</v>
      </c>
      <c r="K11" s="23">
        <f>J11/5</f>
        <v>5.2</v>
      </c>
      <c r="L11" s="45">
        <f>7+6+3+7+5</f>
        <v>28</v>
      </c>
      <c r="M11" s="23">
        <f>L11/5</f>
        <v>5.6</v>
      </c>
      <c r="N11" s="45">
        <f>3+2+2+3+2</f>
        <v>12</v>
      </c>
      <c r="O11" s="23">
        <f>N11/5</f>
        <v>2.4</v>
      </c>
      <c r="P11" s="18"/>
      <c r="Q11" s="19">
        <f>SUM(D11:N11)</f>
        <v>206.39999999999998</v>
      </c>
      <c r="S11" s="78"/>
    </row>
    <row r="12" spans="1:17" s="6" customFormat="1" ht="63" customHeight="1">
      <c r="A12" s="4">
        <v>5</v>
      </c>
      <c r="B12" s="2" t="s">
        <v>13</v>
      </c>
      <c r="C12" s="5">
        <v>0.5534722222222223</v>
      </c>
      <c r="D12" s="45">
        <f>6+8+8+9+5</f>
        <v>36</v>
      </c>
      <c r="E12" s="23">
        <f>D12/5</f>
        <v>7.2</v>
      </c>
      <c r="F12" s="45">
        <f>10+8+8+10+9</f>
        <v>45</v>
      </c>
      <c r="G12" s="23">
        <f>F12/5</f>
        <v>9</v>
      </c>
      <c r="H12" s="45">
        <f>9+6+7+8+7</f>
        <v>37</v>
      </c>
      <c r="I12" s="23">
        <f>H12/5</f>
        <v>7.4</v>
      </c>
      <c r="J12" s="45">
        <f>4+5+6+8+6</f>
        <v>29</v>
      </c>
      <c r="K12" s="23">
        <f>J12/5</f>
        <v>5.8</v>
      </c>
      <c r="L12" s="45">
        <f>2+7+8+8+2</f>
        <v>27</v>
      </c>
      <c r="M12" s="23">
        <f>L12/5</f>
        <v>5.4</v>
      </c>
      <c r="N12" s="45">
        <f>3+3+3+3+3</f>
        <v>15</v>
      </c>
      <c r="O12" s="23">
        <f>N12/5</f>
        <v>3</v>
      </c>
      <c r="P12" s="18"/>
      <c r="Q12" s="19">
        <f>SUM(D12:N12)</f>
        <v>223.8</v>
      </c>
    </row>
    <row r="13" spans="1:17" s="1" customFormat="1" ht="24.75" customHeight="1">
      <c r="A13" s="55" t="s">
        <v>3</v>
      </c>
      <c r="B13" s="55" t="s">
        <v>4</v>
      </c>
      <c r="C13" s="60" t="s">
        <v>5</v>
      </c>
      <c r="D13" s="29">
        <v>1</v>
      </c>
      <c r="E13" s="9"/>
      <c r="F13" s="29">
        <v>2</v>
      </c>
      <c r="G13" s="9"/>
      <c r="H13" s="29">
        <v>3</v>
      </c>
      <c r="I13" s="9"/>
      <c r="J13" s="29">
        <v>4</v>
      </c>
      <c r="K13" s="9"/>
      <c r="L13" s="29">
        <v>5</v>
      </c>
      <c r="M13" s="38"/>
      <c r="N13" s="29">
        <v>6</v>
      </c>
      <c r="O13" s="9"/>
      <c r="P13" s="9">
        <v>7</v>
      </c>
      <c r="Q13" s="9">
        <v>8</v>
      </c>
    </row>
    <row r="14" spans="1:17" s="1" customFormat="1" ht="53.25" customHeight="1">
      <c r="A14" s="55"/>
      <c r="B14" s="55"/>
      <c r="C14" s="60"/>
      <c r="D14" s="29" t="s">
        <v>41</v>
      </c>
      <c r="E14" s="9"/>
      <c r="F14" s="29" t="s">
        <v>42</v>
      </c>
      <c r="G14" s="9"/>
      <c r="H14" s="29" t="s">
        <v>43</v>
      </c>
      <c r="I14" s="9"/>
      <c r="J14" s="29" t="s">
        <v>44</v>
      </c>
      <c r="K14" s="9"/>
      <c r="L14" s="29" t="s">
        <v>45</v>
      </c>
      <c r="M14" s="38"/>
      <c r="N14" s="29" t="s">
        <v>46</v>
      </c>
      <c r="O14" s="9"/>
      <c r="P14" s="55" t="s">
        <v>51</v>
      </c>
      <c r="Q14" s="55" t="s">
        <v>52</v>
      </c>
    </row>
    <row r="15" spans="1:17" s="10" customFormat="1" ht="42.75" customHeight="1">
      <c r="A15" s="56"/>
      <c r="B15" s="56"/>
      <c r="C15" s="61"/>
      <c r="D15" s="30" t="s">
        <v>47</v>
      </c>
      <c r="E15" s="16"/>
      <c r="F15" s="30" t="s">
        <v>47</v>
      </c>
      <c r="G15" s="16"/>
      <c r="H15" s="35" t="s">
        <v>48</v>
      </c>
      <c r="I15" s="15"/>
      <c r="J15" s="30" t="s">
        <v>49</v>
      </c>
      <c r="K15" s="16"/>
      <c r="L15" s="30" t="s">
        <v>49</v>
      </c>
      <c r="M15" s="39"/>
      <c r="N15" s="30" t="s">
        <v>50</v>
      </c>
      <c r="O15" s="16"/>
      <c r="P15" s="56"/>
      <c r="Q15" s="56"/>
    </row>
    <row r="16" spans="1:17" s="6" customFormat="1" ht="63.75" customHeight="1">
      <c r="A16" s="4">
        <v>6</v>
      </c>
      <c r="B16" s="2" t="s">
        <v>14</v>
      </c>
      <c r="C16" s="5">
        <v>0.31666666666666665</v>
      </c>
      <c r="D16" s="45">
        <f>8+4+6+7+6</f>
        <v>31</v>
      </c>
      <c r="E16" s="23">
        <f aca="true" t="shared" si="0" ref="E16:E22">D16/5</f>
        <v>6.2</v>
      </c>
      <c r="F16" s="45">
        <f>9+4+8+10+8</f>
        <v>39</v>
      </c>
      <c r="G16" s="23">
        <f aca="true" t="shared" si="1" ref="G16:G22">F16/5</f>
        <v>7.8</v>
      </c>
      <c r="H16" s="45">
        <f>9+2+6+8+6</f>
        <v>31</v>
      </c>
      <c r="I16" s="23">
        <f aca="true" t="shared" si="2" ref="I16:I22">H16/5</f>
        <v>6.2</v>
      </c>
      <c r="J16" s="45">
        <f>6+2+5+8+6</f>
        <v>27</v>
      </c>
      <c r="K16" s="23">
        <f aca="true" t="shared" si="3" ref="K16:K22">J16/5</f>
        <v>5.4</v>
      </c>
      <c r="L16" s="45">
        <f>6+2+4+8+4</f>
        <v>24</v>
      </c>
      <c r="M16" s="23">
        <f aca="true" t="shared" si="4" ref="M16:M22">L16/5</f>
        <v>4.8</v>
      </c>
      <c r="N16" s="45">
        <f>3+2+2+3+2</f>
        <v>12</v>
      </c>
      <c r="O16" s="23">
        <f aca="true" t="shared" si="5" ref="O16:O22">N16/5</f>
        <v>2.4</v>
      </c>
      <c r="P16" s="18"/>
      <c r="Q16" s="19">
        <f aca="true" t="shared" si="6" ref="Q16:Q22">SUM(D16:N16)</f>
        <v>194.4</v>
      </c>
    </row>
    <row r="17" spans="1:17" s="6" customFormat="1" ht="54" customHeight="1">
      <c r="A17" s="4">
        <v>7</v>
      </c>
      <c r="B17" s="2" t="s">
        <v>15</v>
      </c>
      <c r="C17" s="5">
        <v>0.23958333333333334</v>
      </c>
      <c r="D17" s="45">
        <f>1+3+4+3+4</f>
        <v>15</v>
      </c>
      <c r="E17" s="23">
        <f t="shared" si="0"/>
        <v>3</v>
      </c>
      <c r="F17" s="45">
        <f>6+4+4+4+5</f>
        <v>23</v>
      </c>
      <c r="G17" s="23">
        <f t="shared" si="1"/>
        <v>4.6</v>
      </c>
      <c r="H17" s="45">
        <f>6+2+4+3+5</f>
        <v>20</v>
      </c>
      <c r="I17" s="23">
        <f t="shared" si="2"/>
        <v>4</v>
      </c>
      <c r="J17" s="45">
        <f>2+3+3+3+1</f>
        <v>12</v>
      </c>
      <c r="K17" s="23">
        <f t="shared" si="3"/>
        <v>2.4</v>
      </c>
      <c r="L17" s="45">
        <f>1+2+2+3+1</f>
        <v>9</v>
      </c>
      <c r="M17" s="23">
        <f t="shared" si="4"/>
        <v>1.8</v>
      </c>
      <c r="N17" s="45">
        <f>1+2+1+1+1</f>
        <v>6</v>
      </c>
      <c r="O17" s="23">
        <f t="shared" si="5"/>
        <v>1.2</v>
      </c>
      <c r="P17" s="18"/>
      <c r="Q17" s="19">
        <f t="shared" si="6"/>
        <v>100.8</v>
      </c>
    </row>
    <row r="18" spans="1:17" s="6" customFormat="1" ht="63.75" customHeight="1">
      <c r="A18" s="20">
        <v>8</v>
      </c>
      <c r="B18" s="21" t="s">
        <v>36</v>
      </c>
      <c r="C18" s="22">
        <v>0.27638888888888885</v>
      </c>
      <c r="D18" s="45">
        <f>7+7+7+8+8</f>
        <v>37</v>
      </c>
      <c r="E18" s="23">
        <f t="shared" si="0"/>
        <v>7.4</v>
      </c>
      <c r="F18" s="45">
        <f>10+7+6+9+10</f>
        <v>42</v>
      </c>
      <c r="G18" s="23">
        <f t="shared" si="1"/>
        <v>8.4</v>
      </c>
      <c r="H18" s="45">
        <f>9+5+7+7+7</f>
        <v>35</v>
      </c>
      <c r="I18" s="23">
        <f t="shared" si="2"/>
        <v>7</v>
      </c>
      <c r="J18" s="45">
        <f>7+6+7+8+7</f>
        <v>35</v>
      </c>
      <c r="K18" s="23">
        <f t="shared" si="3"/>
        <v>7</v>
      </c>
      <c r="L18" s="45">
        <f>8+6+6+8+8</f>
        <v>36</v>
      </c>
      <c r="M18" s="23">
        <f t="shared" si="4"/>
        <v>7.2</v>
      </c>
      <c r="N18" s="45">
        <f>3+3+2+3+3</f>
        <v>14</v>
      </c>
      <c r="O18" s="23">
        <f t="shared" si="5"/>
        <v>2.8</v>
      </c>
      <c r="P18" s="18"/>
      <c r="Q18" s="19">
        <f>SUM(D19:N19)</f>
        <v>196.6</v>
      </c>
    </row>
    <row r="19" spans="1:17" s="6" customFormat="1" ht="63.75" customHeight="1">
      <c r="A19" s="4">
        <v>9</v>
      </c>
      <c r="B19" s="2" t="s">
        <v>16</v>
      </c>
      <c r="C19" s="5">
        <v>0.35</v>
      </c>
      <c r="D19" s="45">
        <f>6+7+6+8+2</f>
        <v>29</v>
      </c>
      <c r="E19" s="23">
        <f t="shared" si="0"/>
        <v>5.8</v>
      </c>
      <c r="F19" s="45">
        <f>10+8+5+10+7</f>
        <v>40</v>
      </c>
      <c r="G19" s="23">
        <f t="shared" si="1"/>
        <v>8</v>
      </c>
      <c r="H19" s="45">
        <f>9+7+5+8+4</f>
        <v>33</v>
      </c>
      <c r="I19" s="23">
        <f t="shared" si="2"/>
        <v>6.6</v>
      </c>
      <c r="J19" s="45">
        <f>4+6+3+8+3</f>
        <v>24</v>
      </c>
      <c r="K19" s="23">
        <f t="shared" si="3"/>
        <v>4.8</v>
      </c>
      <c r="L19" s="45">
        <f>7+7+4+8+1</f>
        <v>27</v>
      </c>
      <c r="M19" s="23">
        <f t="shared" si="4"/>
        <v>5.4</v>
      </c>
      <c r="N19" s="45">
        <f>3+3+2+3+2</f>
        <v>13</v>
      </c>
      <c r="O19" s="23">
        <f t="shared" si="5"/>
        <v>2.6</v>
      </c>
      <c r="P19" s="18"/>
      <c r="Q19" s="19" t="e">
        <f>SUM(#REF!)</f>
        <v>#REF!</v>
      </c>
    </row>
    <row r="20" spans="1:17" s="6" customFormat="1" ht="79.5" customHeight="1">
      <c r="A20" s="4">
        <v>10</v>
      </c>
      <c r="B20" s="2" t="s">
        <v>17</v>
      </c>
      <c r="C20" s="5">
        <v>0.5888888888888889</v>
      </c>
      <c r="D20" s="45">
        <f>8+2+3+2+2</f>
        <v>17</v>
      </c>
      <c r="E20" s="23">
        <f t="shared" si="0"/>
        <v>3.4</v>
      </c>
      <c r="F20" s="45">
        <f>8+2+3+2+2</f>
        <v>17</v>
      </c>
      <c r="G20" s="23">
        <f t="shared" si="1"/>
        <v>3.4</v>
      </c>
      <c r="H20" s="45">
        <f>6+2+3+1+3</f>
        <v>15</v>
      </c>
      <c r="I20" s="23">
        <f t="shared" si="2"/>
        <v>3</v>
      </c>
      <c r="J20" s="45">
        <f>8+2+4+1+6</f>
        <v>21</v>
      </c>
      <c r="K20" s="23">
        <f t="shared" si="3"/>
        <v>4.2</v>
      </c>
      <c r="L20" s="45">
        <f>6+2+3+1+5</f>
        <v>17</v>
      </c>
      <c r="M20" s="23">
        <f t="shared" si="4"/>
        <v>3.4</v>
      </c>
      <c r="N20" s="45">
        <f>2+1+1+1+1</f>
        <v>6</v>
      </c>
      <c r="O20" s="23">
        <f t="shared" si="5"/>
        <v>1.2</v>
      </c>
      <c r="P20" s="18"/>
      <c r="Q20" s="19">
        <f t="shared" si="6"/>
        <v>110.4</v>
      </c>
    </row>
    <row r="21" spans="1:17" s="6" customFormat="1" ht="68.25" customHeight="1">
      <c r="A21" s="4">
        <v>11</v>
      </c>
      <c r="B21" s="2" t="s">
        <v>18</v>
      </c>
      <c r="C21" s="5">
        <v>0.2708333333333333</v>
      </c>
      <c r="D21" s="45">
        <f>8+4+4+7+4</f>
        <v>27</v>
      </c>
      <c r="E21" s="23">
        <f t="shared" si="0"/>
        <v>5.4</v>
      </c>
      <c r="F21" s="45">
        <f>7+4+4+7+4</f>
        <v>26</v>
      </c>
      <c r="G21" s="23">
        <f t="shared" si="1"/>
        <v>5.2</v>
      </c>
      <c r="H21" s="45">
        <f>7+4+4+5+5</f>
        <v>25</v>
      </c>
      <c r="I21" s="23">
        <f t="shared" si="2"/>
        <v>5</v>
      </c>
      <c r="J21" s="45">
        <f>4+2+4+6+2</f>
        <v>18</v>
      </c>
      <c r="K21" s="23">
        <f t="shared" si="3"/>
        <v>3.6</v>
      </c>
      <c r="L21" s="45">
        <f>6+5+3+5+5</f>
        <v>24</v>
      </c>
      <c r="M21" s="23">
        <f t="shared" si="4"/>
        <v>4.8</v>
      </c>
      <c r="N21" s="45">
        <f>2+2+2+3+2</f>
        <v>11</v>
      </c>
      <c r="O21" s="23">
        <f t="shared" si="5"/>
        <v>2.2</v>
      </c>
      <c r="P21" s="18"/>
      <c r="Q21" s="19">
        <f t="shared" si="6"/>
        <v>155</v>
      </c>
    </row>
    <row r="22" spans="1:17" s="6" customFormat="1" ht="66.75" customHeight="1">
      <c r="A22" s="4">
        <v>12</v>
      </c>
      <c r="B22" s="2" t="s">
        <v>19</v>
      </c>
      <c r="C22" s="5">
        <v>0.15277777777777776</v>
      </c>
      <c r="D22" s="45">
        <f>10+3+5+5</f>
        <v>23</v>
      </c>
      <c r="E22" s="23">
        <f t="shared" si="0"/>
        <v>4.6</v>
      </c>
      <c r="F22" s="45">
        <f>9+4+5+5</f>
        <v>23</v>
      </c>
      <c r="G22" s="23">
        <f t="shared" si="1"/>
        <v>4.6</v>
      </c>
      <c r="H22" s="45">
        <f>8+3+6+4</f>
        <v>21</v>
      </c>
      <c r="I22" s="23">
        <f t="shared" si="2"/>
        <v>4.2</v>
      </c>
      <c r="J22" s="45">
        <f>7+2+7+3</f>
        <v>19</v>
      </c>
      <c r="K22" s="23">
        <f t="shared" si="3"/>
        <v>3.8</v>
      </c>
      <c r="L22" s="45">
        <f>7+3+4+3</f>
        <v>17</v>
      </c>
      <c r="M22" s="23">
        <f t="shared" si="4"/>
        <v>3.4</v>
      </c>
      <c r="N22" s="45">
        <f>3+2+1+1</f>
        <v>7</v>
      </c>
      <c r="O22" s="23">
        <f t="shared" si="5"/>
        <v>1.4</v>
      </c>
      <c r="P22" s="18"/>
      <c r="Q22" s="19">
        <f t="shared" si="6"/>
        <v>130.60000000000002</v>
      </c>
    </row>
    <row r="23" spans="1:14" s="3" customFormat="1" ht="45" customHeight="1">
      <c r="A23" s="7"/>
      <c r="B23" s="57" t="s">
        <v>0</v>
      </c>
      <c r="C23" s="58"/>
      <c r="D23" s="58"/>
      <c r="E23" s="58"/>
      <c r="F23" s="58"/>
      <c r="G23" s="58"/>
      <c r="H23" s="58"/>
      <c r="I23" s="59"/>
      <c r="J23" s="59"/>
      <c r="K23" s="27"/>
      <c r="L23" s="17"/>
      <c r="M23" s="41"/>
      <c r="N23" s="36"/>
    </row>
    <row r="24" spans="1:17" s="1" customFormat="1" ht="24.75" customHeight="1">
      <c r="A24" s="55" t="s">
        <v>3</v>
      </c>
      <c r="B24" s="55" t="s">
        <v>4</v>
      </c>
      <c r="C24" s="55" t="s">
        <v>5</v>
      </c>
      <c r="D24" s="9">
        <v>1</v>
      </c>
      <c r="E24" s="9"/>
      <c r="F24" s="9">
        <v>2</v>
      </c>
      <c r="G24" s="9"/>
      <c r="H24" s="9">
        <v>3</v>
      </c>
      <c r="I24" s="9"/>
      <c r="J24" s="9">
        <v>4</v>
      </c>
      <c r="K24" s="9"/>
      <c r="L24" s="9">
        <v>5</v>
      </c>
      <c r="M24" s="38"/>
      <c r="N24" s="29">
        <v>6</v>
      </c>
      <c r="O24" s="9"/>
      <c r="P24" s="9">
        <v>7</v>
      </c>
      <c r="Q24" s="9">
        <v>8</v>
      </c>
    </row>
    <row r="25" spans="1:17" s="1" customFormat="1" ht="53.25" customHeight="1">
      <c r="A25" s="55"/>
      <c r="B25" s="55"/>
      <c r="C25" s="55"/>
      <c r="D25" s="9" t="s">
        <v>41</v>
      </c>
      <c r="E25" s="9"/>
      <c r="F25" s="9" t="s">
        <v>42</v>
      </c>
      <c r="G25" s="9"/>
      <c r="H25" s="9" t="s">
        <v>43</v>
      </c>
      <c r="I25" s="9"/>
      <c r="J25" s="9" t="s">
        <v>44</v>
      </c>
      <c r="K25" s="9"/>
      <c r="L25" s="9" t="s">
        <v>45</v>
      </c>
      <c r="M25" s="38"/>
      <c r="N25" s="29" t="s">
        <v>46</v>
      </c>
      <c r="O25" s="9"/>
      <c r="P25" s="55" t="s">
        <v>51</v>
      </c>
      <c r="Q25" s="55" t="s">
        <v>52</v>
      </c>
    </row>
    <row r="26" spans="1:17" s="10" customFormat="1" ht="42.75" customHeight="1">
      <c r="A26" s="56"/>
      <c r="B26" s="56"/>
      <c r="C26" s="56"/>
      <c r="D26" s="16" t="s">
        <v>47</v>
      </c>
      <c r="E26" s="16"/>
      <c r="F26" s="16" t="s">
        <v>47</v>
      </c>
      <c r="G26" s="16"/>
      <c r="H26" s="15" t="s">
        <v>48</v>
      </c>
      <c r="I26" s="15"/>
      <c r="J26" s="16" t="s">
        <v>49</v>
      </c>
      <c r="K26" s="16"/>
      <c r="L26" s="16" t="s">
        <v>49</v>
      </c>
      <c r="M26" s="39"/>
      <c r="N26" s="30" t="s">
        <v>50</v>
      </c>
      <c r="O26" s="16"/>
      <c r="P26" s="56"/>
      <c r="Q26" s="56"/>
    </row>
    <row r="27" spans="1:17" s="6" customFormat="1" ht="73.5" customHeight="1">
      <c r="A27" s="4">
        <v>13</v>
      </c>
      <c r="B27" s="2" t="s">
        <v>20</v>
      </c>
      <c r="C27" s="5">
        <v>0.23680555555555557</v>
      </c>
      <c r="D27" s="47">
        <f>1+2+1+1+2</f>
        <v>7</v>
      </c>
      <c r="E27" s="23"/>
      <c r="F27" s="47">
        <f>2+3+0+1+2</f>
        <v>8</v>
      </c>
      <c r="G27" s="23"/>
      <c r="H27" s="47">
        <f>2+3+4+1+4</f>
        <v>14</v>
      </c>
      <c r="I27" s="23"/>
      <c r="J27" s="47">
        <f>1+1+0+1+2</f>
        <v>5</v>
      </c>
      <c r="K27" s="23"/>
      <c r="L27" s="47">
        <f>2+1+1+1+1</f>
        <v>6</v>
      </c>
      <c r="M27" s="46"/>
      <c r="N27" s="45">
        <f>2+2+1+1+1</f>
        <v>7</v>
      </c>
      <c r="O27" s="23"/>
      <c r="P27" s="18"/>
      <c r="Q27" s="19">
        <f>SUM(D27:N27)</f>
        <v>47</v>
      </c>
    </row>
    <row r="28" spans="1:17" s="6" customFormat="1" ht="55.5" customHeight="1">
      <c r="A28" s="4">
        <v>14</v>
      </c>
      <c r="B28" s="2" t="s">
        <v>21</v>
      </c>
      <c r="C28" s="5">
        <v>0.21180555555555555</v>
      </c>
      <c r="D28" s="47">
        <f>1+4+5+1+2</f>
        <v>13</v>
      </c>
      <c r="E28" s="23"/>
      <c r="F28" s="47">
        <f>3+4+4+2+4</f>
        <v>17</v>
      </c>
      <c r="G28" s="23"/>
      <c r="H28" s="47">
        <f>3+4+4+1+4</f>
        <v>16</v>
      </c>
      <c r="I28" s="23"/>
      <c r="J28" s="47">
        <f>2+5+5+1+3</f>
        <v>16</v>
      </c>
      <c r="K28" s="23"/>
      <c r="L28" s="47">
        <f>1+3+4+1+1</f>
        <v>10</v>
      </c>
      <c r="M28" s="46"/>
      <c r="N28" s="45">
        <f>3+2+1+1+1</f>
        <v>8</v>
      </c>
      <c r="O28" s="23"/>
      <c r="P28" s="18"/>
      <c r="Q28" s="19">
        <f aca="true" t="shared" si="7" ref="Q28:Q34">SUM(D28:N28)</f>
        <v>80</v>
      </c>
    </row>
    <row r="29" spans="1:17" s="6" customFormat="1" ht="60" customHeight="1">
      <c r="A29" s="4">
        <v>15</v>
      </c>
      <c r="B29" s="2" t="s">
        <v>22</v>
      </c>
      <c r="C29" s="5">
        <v>0.16666666666666666</v>
      </c>
      <c r="D29" s="47">
        <f>5+5+4+2+2</f>
        <v>18</v>
      </c>
      <c r="E29" s="23"/>
      <c r="F29" s="47">
        <f>7+5+0+1+1</f>
        <v>14</v>
      </c>
      <c r="G29" s="23"/>
      <c r="H29" s="47">
        <f>7+5+6+2+5</f>
        <v>25</v>
      </c>
      <c r="I29" s="23"/>
      <c r="J29" s="47">
        <f>6+3+5+1+5</f>
        <v>20</v>
      </c>
      <c r="K29" s="23"/>
      <c r="L29" s="47">
        <f>4+4+2+2+3</f>
        <v>15</v>
      </c>
      <c r="M29" s="46"/>
      <c r="N29" s="45">
        <f>3+2+1+1+1</f>
        <v>8</v>
      </c>
      <c r="O29" s="23"/>
      <c r="P29" s="18"/>
      <c r="Q29" s="19">
        <f t="shared" si="7"/>
        <v>100</v>
      </c>
    </row>
    <row r="30" spans="1:17" s="6" customFormat="1" ht="55.5" customHeight="1">
      <c r="A30" s="4">
        <v>16</v>
      </c>
      <c r="B30" s="2" t="s">
        <v>23</v>
      </c>
      <c r="C30" s="5">
        <v>0.17708333333333334</v>
      </c>
      <c r="D30" s="47">
        <f>6+3+4+2+7</f>
        <v>22</v>
      </c>
      <c r="E30" s="23"/>
      <c r="F30" s="47">
        <f>10+5+3+4+9</f>
        <v>31</v>
      </c>
      <c r="G30" s="23"/>
      <c r="H30" s="47">
        <f>8+3+5+2+8</f>
        <v>26</v>
      </c>
      <c r="I30" s="23"/>
      <c r="J30" s="47">
        <f>4+2+7+1+7</f>
        <v>21</v>
      </c>
      <c r="K30" s="23"/>
      <c r="L30" s="47">
        <f>4+3+4+2+8</f>
        <v>21</v>
      </c>
      <c r="M30" s="46"/>
      <c r="N30" s="45">
        <f>3+2+1+2+3</f>
        <v>11</v>
      </c>
      <c r="O30" s="23"/>
      <c r="P30" s="18">
        <f>7+9+8+7+8+3</f>
        <v>42</v>
      </c>
      <c r="Q30" s="19">
        <f t="shared" si="7"/>
        <v>132</v>
      </c>
    </row>
    <row r="31" spans="1:17" s="6" customFormat="1" ht="68.25" customHeight="1">
      <c r="A31" s="4">
        <v>17</v>
      </c>
      <c r="B31" s="2" t="s">
        <v>24</v>
      </c>
      <c r="C31" s="5">
        <v>0.13125</v>
      </c>
      <c r="D31" s="47">
        <f>7+6+7+2+2</f>
        <v>24</v>
      </c>
      <c r="E31" s="23"/>
      <c r="F31" s="47">
        <f>6+5+6+2+2</f>
        <v>21</v>
      </c>
      <c r="G31" s="23"/>
      <c r="H31" s="47">
        <f>6+5+6+2+4</f>
        <v>23</v>
      </c>
      <c r="I31" s="23"/>
      <c r="J31" s="47">
        <f>7+5+5+2+3</f>
        <v>22</v>
      </c>
      <c r="K31" s="23"/>
      <c r="L31" s="47">
        <f>6+5+5+3+4</f>
        <v>23</v>
      </c>
      <c r="M31" s="46"/>
      <c r="N31" s="45">
        <f>3+2+2+1+2</f>
        <v>10</v>
      </c>
      <c r="O31" s="23"/>
      <c r="P31" s="18"/>
      <c r="Q31" s="19">
        <f t="shared" si="7"/>
        <v>123</v>
      </c>
    </row>
    <row r="32" spans="1:17" s="6" customFormat="1" ht="73.5" customHeight="1">
      <c r="A32" s="4">
        <v>18</v>
      </c>
      <c r="B32" s="51" t="s">
        <v>25</v>
      </c>
      <c r="C32" s="52">
        <v>0.25972222222222224</v>
      </c>
      <c r="D32" s="50">
        <f>10+8+9+5+9</f>
        <v>41</v>
      </c>
      <c r="E32" s="50"/>
      <c r="F32" s="50">
        <f>10+9+7+5+10</f>
        <v>41</v>
      </c>
      <c r="G32" s="50"/>
      <c r="H32" s="50">
        <f>8+7+7+5+9</f>
        <v>36</v>
      </c>
      <c r="I32" s="50"/>
      <c r="J32" s="50">
        <f>8+8+7+4+8</f>
        <v>35</v>
      </c>
      <c r="K32" s="50"/>
      <c r="L32" s="50">
        <f>8+7+7+4+8</f>
        <v>34</v>
      </c>
      <c r="M32" s="50"/>
      <c r="N32" s="50">
        <f>3+2+3+3+3</f>
        <v>14</v>
      </c>
      <c r="O32" s="23"/>
      <c r="P32" s="18">
        <f>9+10+9+8+10+3</f>
        <v>49</v>
      </c>
      <c r="Q32" s="19">
        <f t="shared" si="7"/>
        <v>201</v>
      </c>
    </row>
    <row r="33" spans="1:17" s="6" customFormat="1" ht="55.5" customHeight="1">
      <c r="A33" s="4">
        <v>19</v>
      </c>
      <c r="B33" s="51" t="s">
        <v>26</v>
      </c>
      <c r="C33" s="52">
        <v>0.13472222222222222</v>
      </c>
      <c r="D33" s="50">
        <f>10+6+5+4+6</f>
        <v>31</v>
      </c>
      <c r="E33" s="50"/>
      <c r="F33" s="50">
        <f>10+7+4+4+8</f>
        <v>33</v>
      </c>
      <c r="G33" s="50"/>
      <c r="H33" s="50">
        <f>8+6+5+3+6</f>
        <v>28</v>
      </c>
      <c r="I33" s="50"/>
      <c r="J33" s="50">
        <f>8+5+6+4+5</f>
        <v>28</v>
      </c>
      <c r="K33" s="50"/>
      <c r="L33" s="50">
        <f>7+5+4+3+5</f>
        <v>24</v>
      </c>
      <c r="M33" s="50"/>
      <c r="N33" s="50">
        <f>3+2+1+3+3</f>
        <v>12</v>
      </c>
      <c r="O33" s="23"/>
      <c r="P33" s="18"/>
      <c r="Q33" s="19">
        <f t="shared" si="7"/>
        <v>156</v>
      </c>
    </row>
    <row r="34" spans="1:17" s="6" customFormat="1" ht="60.75" customHeight="1">
      <c r="A34" s="4">
        <v>20</v>
      </c>
      <c r="B34" s="2" t="s">
        <v>27</v>
      </c>
      <c r="C34" s="5">
        <v>0.20486111111111113</v>
      </c>
      <c r="D34" s="47">
        <f>6+7+4+4+3</f>
        <v>24</v>
      </c>
      <c r="E34" s="23"/>
      <c r="F34" s="47">
        <f>7+8+9+5+5</f>
        <v>34</v>
      </c>
      <c r="G34" s="23"/>
      <c r="H34" s="47">
        <f>6+6+5+3+3</f>
        <v>23</v>
      </c>
      <c r="I34" s="23"/>
      <c r="J34" s="47">
        <f>3+4+7+4+3</f>
        <v>21</v>
      </c>
      <c r="K34" s="23"/>
      <c r="L34" s="47">
        <f>2+5+4+3+2</f>
        <v>16</v>
      </c>
      <c r="M34" s="46"/>
      <c r="N34" s="45">
        <f>2+3+1+3+2</f>
        <v>11</v>
      </c>
      <c r="O34" s="23"/>
      <c r="P34" s="18"/>
      <c r="Q34" s="19">
        <f t="shared" si="7"/>
        <v>129</v>
      </c>
    </row>
    <row r="35" spans="1:17" s="6" customFormat="1" ht="78.75" customHeight="1">
      <c r="A35" s="4">
        <v>25</v>
      </c>
      <c r="B35" s="2" t="s">
        <v>32</v>
      </c>
      <c r="C35" s="5">
        <v>0.16666666666666666</v>
      </c>
      <c r="D35" s="47">
        <f>10+7+10+7+8</f>
        <v>42</v>
      </c>
      <c r="E35" s="23"/>
      <c r="F35" s="47">
        <f>10+7+10+9+6</f>
        <v>42</v>
      </c>
      <c r="G35" s="23"/>
      <c r="H35" s="47">
        <f>8+6+7+10+5</f>
        <v>36</v>
      </c>
      <c r="I35" s="23"/>
      <c r="J35" s="47">
        <f>7+7+8+7+8</f>
        <v>37</v>
      </c>
      <c r="K35" s="23"/>
      <c r="L35" s="47">
        <f>6+5+6+6+5</f>
        <v>28</v>
      </c>
      <c r="M35" s="46"/>
      <c r="N35" s="45">
        <f>3+3+3+3+3</f>
        <v>15</v>
      </c>
      <c r="O35" s="23"/>
      <c r="P35" s="24"/>
      <c r="Q35" s="19">
        <f>SUM(D35:N35)</f>
        <v>200</v>
      </c>
    </row>
    <row r="36" spans="1:14" s="3" customFormat="1" ht="45" customHeight="1">
      <c r="A36" s="7"/>
      <c r="B36" s="57" t="s">
        <v>1</v>
      </c>
      <c r="C36" s="58"/>
      <c r="D36" s="58"/>
      <c r="E36" s="58"/>
      <c r="F36" s="58"/>
      <c r="G36" s="58"/>
      <c r="H36" s="58"/>
      <c r="I36" s="59"/>
      <c r="J36" s="59"/>
      <c r="K36" s="27"/>
      <c r="L36" s="17"/>
      <c r="M36" s="41"/>
      <c r="N36" s="36"/>
    </row>
    <row r="37" spans="1:17" s="1" customFormat="1" ht="24.75" customHeight="1">
      <c r="A37" s="55" t="s">
        <v>3</v>
      </c>
      <c r="B37" s="55" t="s">
        <v>4</v>
      </c>
      <c r="C37" s="55" t="s">
        <v>5</v>
      </c>
      <c r="D37" s="9">
        <v>1</v>
      </c>
      <c r="E37" s="9"/>
      <c r="F37" s="9">
        <v>2</v>
      </c>
      <c r="G37" s="9"/>
      <c r="H37" s="9">
        <v>3</v>
      </c>
      <c r="I37" s="9"/>
      <c r="J37" s="9">
        <v>4</v>
      </c>
      <c r="K37" s="9"/>
      <c r="L37" s="9">
        <v>5</v>
      </c>
      <c r="M37" s="38"/>
      <c r="N37" s="29">
        <v>6</v>
      </c>
      <c r="O37" s="9"/>
      <c r="P37" s="9">
        <v>7</v>
      </c>
      <c r="Q37" s="9">
        <v>8</v>
      </c>
    </row>
    <row r="38" spans="1:17" s="1" customFormat="1" ht="53.25" customHeight="1">
      <c r="A38" s="55"/>
      <c r="B38" s="55"/>
      <c r="C38" s="55"/>
      <c r="D38" s="9" t="s">
        <v>41</v>
      </c>
      <c r="E38" s="9"/>
      <c r="F38" s="9" t="s">
        <v>42</v>
      </c>
      <c r="G38" s="9"/>
      <c r="H38" s="9" t="s">
        <v>43</v>
      </c>
      <c r="I38" s="9"/>
      <c r="J38" s="9" t="s">
        <v>44</v>
      </c>
      <c r="K38" s="9"/>
      <c r="L38" s="9" t="s">
        <v>45</v>
      </c>
      <c r="M38" s="38"/>
      <c r="N38" s="29" t="s">
        <v>46</v>
      </c>
      <c r="O38" s="9"/>
      <c r="P38" s="55" t="s">
        <v>51</v>
      </c>
      <c r="Q38" s="55" t="s">
        <v>52</v>
      </c>
    </row>
    <row r="39" spans="1:17" s="10" customFormat="1" ht="42.75" customHeight="1">
      <c r="A39" s="56"/>
      <c r="B39" s="56"/>
      <c r="C39" s="56"/>
      <c r="D39" s="16" t="s">
        <v>47</v>
      </c>
      <c r="E39" s="16"/>
      <c r="F39" s="16" t="s">
        <v>47</v>
      </c>
      <c r="G39" s="16"/>
      <c r="H39" s="15" t="s">
        <v>48</v>
      </c>
      <c r="I39" s="15"/>
      <c r="J39" s="16" t="s">
        <v>49</v>
      </c>
      <c r="K39" s="16"/>
      <c r="L39" s="16" t="s">
        <v>49</v>
      </c>
      <c r="M39" s="39"/>
      <c r="N39" s="30" t="s">
        <v>50</v>
      </c>
      <c r="O39" s="16"/>
      <c r="P39" s="56"/>
      <c r="Q39" s="56"/>
    </row>
    <row r="40" spans="1:17" s="6" customFormat="1" ht="73.5" customHeight="1">
      <c r="A40" s="4">
        <v>21</v>
      </c>
      <c r="B40" s="2" t="s">
        <v>28</v>
      </c>
      <c r="C40" s="5">
        <v>0.2534722222222222</v>
      </c>
      <c r="D40" s="47"/>
      <c r="E40" s="23"/>
      <c r="F40" s="47"/>
      <c r="G40" s="23"/>
      <c r="H40" s="47"/>
      <c r="I40" s="23"/>
      <c r="J40" s="47"/>
      <c r="K40" s="23"/>
      <c r="L40" s="47"/>
      <c r="M40" s="46"/>
      <c r="N40" s="45"/>
      <c r="O40" s="23"/>
      <c r="P40" s="18"/>
      <c r="Q40" s="19">
        <f>SUM(D40:N40)</f>
        <v>0</v>
      </c>
    </row>
    <row r="41" spans="1:17" s="6" customFormat="1" ht="81.75" customHeight="1">
      <c r="A41" s="4">
        <v>22</v>
      </c>
      <c r="B41" s="2" t="s">
        <v>29</v>
      </c>
      <c r="C41" s="5">
        <v>0.5493055555555556</v>
      </c>
      <c r="D41" s="47"/>
      <c r="E41" s="23"/>
      <c r="F41" s="47"/>
      <c r="G41" s="23"/>
      <c r="H41" s="47"/>
      <c r="I41" s="23"/>
      <c r="J41" s="47"/>
      <c r="K41" s="23"/>
      <c r="L41" s="47"/>
      <c r="M41" s="46"/>
      <c r="N41" s="45"/>
      <c r="O41" s="23"/>
      <c r="P41" s="18"/>
      <c r="Q41" s="19">
        <f>SUM(D41:N41)</f>
        <v>0</v>
      </c>
    </row>
    <row r="42" spans="1:17" s="6" customFormat="1" ht="82.5" customHeight="1">
      <c r="A42" s="4">
        <v>23</v>
      </c>
      <c r="B42" s="2" t="s">
        <v>30</v>
      </c>
      <c r="C42" s="5">
        <v>0.5770833333333333</v>
      </c>
      <c r="D42" s="47"/>
      <c r="E42" s="23"/>
      <c r="F42" s="47"/>
      <c r="G42" s="23"/>
      <c r="H42" s="47"/>
      <c r="I42" s="23"/>
      <c r="J42" s="47"/>
      <c r="K42" s="23"/>
      <c r="L42" s="47"/>
      <c r="M42" s="46"/>
      <c r="N42" s="45"/>
      <c r="O42" s="23"/>
      <c r="P42" s="18"/>
      <c r="Q42" s="19">
        <f>SUM(D42:N42)</f>
        <v>0</v>
      </c>
    </row>
    <row r="43" spans="1:17" s="6" customFormat="1" ht="82.5" customHeight="1">
      <c r="A43" s="4">
        <v>24</v>
      </c>
      <c r="B43" s="2" t="s">
        <v>31</v>
      </c>
      <c r="C43" s="5">
        <v>0.375</v>
      </c>
      <c r="D43" s="47"/>
      <c r="E43" s="23"/>
      <c r="F43" s="47"/>
      <c r="G43" s="23"/>
      <c r="H43" s="47"/>
      <c r="I43" s="23"/>
      <c r="J43" s="47"/>
      <c r="K43" s="23"/>
      <c r="L43" s="47"/>
      <c r="M43" s="46"/>
      <c r="N43" s="45"/>
      <c r="O43" s="23"/>
      <c r="P43" s="18"/>
      <c r="Q43" s="19">
        <f>SUM(D43:N43)</f>
        <v>0</v>
      </c>
    </row>
    <row r="44" spans="1:17" s="6" customFormat="1" ht="78.75" customHeight="1">
      <c r="A44" s="4">
        <v>25</v>
      </c>
      <c r="B44" s="2" t="s">
        <v>32</v>
      </c>
      <c r="C44" s="5">
        <v>0.16666666666666666</v>
      </c>
      <c r="D44" s="47"/>
      <c r="E44" s="23"/>
      <c r="F44" s="47"/>
      <c r="G44" s="23"/>
      <c r="H44" s="47"/>
      <c r="I44" s="23"/>
      <c r="J44" s="47"/>
      <c r="K44" s="23"/>
      <c r="L44" s="47"/>
      <c r="M44" s="46"/>
      <c r="N44" s="45"/>
      <c r="O44" s="23"/>
      <c r="P44" s="18"/>
      <c r="Q44" s="19">
        <f>SUM(D44:N44)</f>
        <v>0</v>
      </c>
    </row>
    <row r="45" spans="1:14" s="3" customFormat="1" ht="45" customHeight="1">
      <c r="A45" s="7"/>
      <c r="B45" s="57" t="s">
        <v>6</v>
      </c>
      <c r="C45" s="58"/>
      <c r="D45" s="58"/>
      <c r="E45" s="58"/>
      <c r="F45" s="58"/>
      <c r="G45" s="58"/>
      <c r="H45" s="58"/>
      <c r="I45" s="59"/>
      <c r="J45" s="59"/>
      <c r="K45" s="27"/>
      <c r="L45" s="17"/>
      <c r="M45" s="41"/>
      <c r="N45" s="36"/>
    </row>
    <row r="46" spans="1:17" s="1" customFormat="1" ht="24.75" customHeight="1">
      <c r="A46" s="55" t="s">
        <v>3</v>
      </c>
      <c r="B46" s="55" t="s">
        <v>4</v>
      </c>
      <c r="C46" s="55" t="s">
        <v>5</v>
      </c>
      <c r="D46" s="9">
        <v>1</v>
      </c>
      <c r="E46" s="9"/>
      <c r="F46" s="9">
        <v>2</v>
      </c>
      <c r="G46" s="9"/>
      <c r="H46" s="9">
        <v>3</v>
      </c>
      <c r="I46" s="9"/>
      <c r="J46" s="9">
        <v>4</v>
      </c>
      <c r="K46" s="9"/>
      <c r="L46" s="9">
        <v>5</v>
      </c>
      <c r="M46" s="38"/>
      <c r="N46" s="29">
        <v>6</v>
      </c>
      <c r="O46" s="9"/>
      <c r="P46" s="9">
        <v>7</v>
      </c>
      <c r="Q46" s="9">
        <v>8</v>
      </c>
    </row>
    <row r="47" spans="1:17" s="1" customFormat="1" ht="53.25" customHeight="1">
      <c r="A47" s="55"/>
      <c r="B47" s="55"/>
      <c r="C47" s="55"/>
      <c r="D47" s="32" t="s">
        <v>41</v>
      </c>
      <c r="E47" s="9"/>
      <c r="F47" s="32" t="s">
        <v>42</v>
      </c>
      <c r="G47" s="9"/>
      <c r="H47" s="32" t="s">
        <v>43</v>
      </c>
      <c r="I47" s="9"/>
      <c r="J47" s="32" t="s">
        <v>44</v>
      </c>
      <c r="K47" s="9"/>
      <c r="L47" s="32" t="s">
        <v>45</v>
      </c>
      <c r="M47" s="38"/>
      <c r="N47" s="29" t="s">
        <v>46</v>
      </c>
      <c r="O47" s="9"/>
      <c r="P47" s="55" t="s">
        <v>51</v>
      </c>
      <c r="Q47" s="55" t="s">
        <v>52</v>
      </c>
    </row>
    <row r="48" spans="1:17" s="10" customFormat="1" ht="42.75" customHeight="1">
      <c r="A48" s="56"/>
      <c r="B48" s="56"/>
      <c r="C48" s="56"/>
      <c r="D48" s="33" t="s">
        <v>47</v>
      </c>
      <c r="E48" s="16"/>
      <c r="F48" s="33" t="s">
        <v>47</v>
      </c>
      <c r="G48" s="16"/>
      <c r="H48" s="49" t="s">
        <v>48</v>
      </c>
      <c r="I48" s="15"/>
      <c r="J48" s="33" t="s">
        <v>49</v>
      </c>
      <c r="K48" s="16"/>
      <c r="L48" s="33" t="s">
        <v>49</v>
      </c>
      <c r="M48" s="39"/>
      <c r="N48" s="30" t="s">
        <v>50</v>
      </c>
      <c r="O48" s="16"/>
      <c r="P48" s="56"/>
      <c r="Q48" s="56"/>
    </row>
    <row r="49" spans="1:17" s="6" customFormat="1" ht="69.75" customHeight="1">
      <c r="A49" s="4">
        <v>26</v>
      </c>
      <c r="B49" s="2" t="s">
        <v>33</v>
      </c>
      <c r="C49" s="5">
        <v>0.35833333333333334</v>
      </c>
      <c r="D49" s="34"/>
      <c r="E49" s="5"/>
      <c r="F49" s="34"/>
      <c r="G49" s="5"/>
      <c r="H49" s="34"/>
      <c r="I49" s="5"/>
      <c r="J49" s="34"/>
      <c r="K49" s="5"/>
      <c r="L49" s="34"/>
      <c r="M49" s="40"/>
      <c r="N49" s="31"/>
      <c r="O49" s="5"/>
      <c r="P49" s="18"/>
      <c r="Q49" s="19">
        <f>SUM(D49:N49)</f>
        <v>0</v>
      </c>
    </row>
    <row r="50" spans="1:17" s="6" customFormat="1" ht="65.25" customHeight="1">
      <c r="A50" s="4">
        <v>27</v>
      </c>
      <c r="B50" s="2" t="s">
        <v>34</v>
      </c>
      <c r="C50" s="5">
        <v>0.4583333333333333</v>
      </c>
      <c r="D50" s="34"/>
      <c r="E50" s="5"/>
      <c r="F50" s="34"/>
      <c r="G50" s="5"/>
      <c r="H50" s="34"/>
      <c r="I50" s="5"/>
      <c r="J50" s="34"/>
      <c r="K50" s="5"/>
      <c r="L50" s="34"/>
      <c r="M50" s="40"/>
      <c r="N50" s="31"/>
      <c r="O50" s="5"/>
      <c r="P50" s="18"/>
      <c r="Q50" s="19">
        <f>SUM(D50:N50)</f>
        <v>0</v>
      </c>
    </row>
    <row r="51" spans="1:17" s="6" customFormat="1" ht="60" customHeight="1">
      <c r="A51" s="4">
        <v>28</v>
      </c>
      <c r="B51" s="2" t="s">
        <v>35</v>
      </c>
      <c r="C51" s="8">
        <v>0.40902777777777777</v>
      </c>
      <c r="D51" s="48"/>
      <c r="E51" s="8"/>
      <c r="F51" s="48"/>
      <c r="G51" s="8"/>
      <c r="H51" s="48"/>
      <c r="I51" s="8"/>
      <c r="J51" s="48"/>
      <c r="K51" s="8"/>
      <c r="L51" s="48"/>
      <c r="M51" s="42"/>
      <c r="N51" s="37"/>
      <c r="O51" s="8"/>
      <c r="P51" s="18"/>
      <c r="Q51" s="19">
        <f>SUM(D51:N51)</f>
        <v>0</v>
      </c>
    </row>
    <row r="52" spans="1:13" s="3" customFormat="1" ht="45" customHeight="1">
      <c r="A52" s="7"/>
      <c r="B52" s="57" t="s">
        <v>7</v>
      </c>
      <c r="C52" s="58"/>
      <c r="D52" s="58"/>
      <c r="E52" s="58"/>
      <c r="F52" s="58"/>
      <c r="G52" s="58"/>
      <c r="H52" s="58"/>
      <c r="I52" s="59"/>
      <c r="J52" s="59"/>
      <c r="K52" s="27"/>
      <c r="L52" s="17"/>
      <c r="M52" s="41"/>
    </row>
    <row r="53" spans="1:17" s="6" customFormat="1" ht="54.75" customHeight="1">
      <c r="A53" s="4">
        <v>29</v>
      </c>
      <c r="B53" s="2" t="s">
        <v>8</v>
      </c>
      <c r="C53" s="79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9"/>
    </row>
    <row r="54" spans="1:17" s="6" customFormat="1" ht="54.75" customHeight="1">
      <c r="A54" s="4">
        <v>30</v>
      </c>
      <c r="B54" s="2"/>
      <c r="C54" s="79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9"/>
    </row>
    <row r="55" spans="1:15" s="6" customFormat="1" ht="45" customHeight="1">
      <c r="A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43"/>
      <c r="N55" s="3"/>
      <c r="O55" s="3"/>
    </row>
  </sheetData>
  <sheetProtection/>
  <mergeCells count="36">
    <mergeCell ref="S9:S11"/>
    <mergeCell ref="C53:Q53"/>
    <mergeCell ref="C54:Q54"/>
    <mergeCell ref="B52:J52"/>
    <mergeCell ref="P38:P39"/>
    <mergeCell ref="Q38:Q39"/>
    <mergeCell ref="P47:P48"/>
    <mergeCell ref="Q47:Q48"/>
    <mergeCell ref="P25:P26"/>
    <mergeCell ref="Q25:Q26"/>
    <mergeCell ref="B13:B15"/>
    <mergeCell ref="P6:P7"/>
    <mergeCell ref="Q6:Q7"/>
    <mergeCell ref="P14:P15"/>
    <mergeCell ref="Q14:Q15"/>
    <mergeCell ref="A1:N1"/>
    <mergeCell ref="C2:N2"/>
    <mergeCell ref="A3:N3"/>
    <mergeCell ref="D4:N4"/>
    <mergeCell ref="C4:C7"/>
    <mergeCell ref="B4:B7"/>
    <mergeCell ref="A4:A7"/>
    <mergeCell ref="C37:C39"/>
    <mergeCell ref="B36:J36"/>
    <mergeCell ref="C13:C15"/>
    <mergeCell ref="A37:A39"/>
    <mergeCell ref="B37:B39"/>
    <mergeCell ref="A24:A26"/>
    <mergeCell ref="B24:B26"/>
    <mergeCell ref="C24:C26"/>
    <mergeCell ref="B23:J23"/>
    <mergeCell ref="A13:A15"/>
    <mergeCell ref="A46:A48"/>
    <mergeCell ref="B46:B48"/>
    <mergeCell ref="C46:C48"/>
    <mergeCell ref="B45:J45"/>
  </mergeCells>
  <printOptions/>
  <pageMargins left="0.3937007874015748" right="0.3937007874015748" top="0.3937007874015748" bottom="0.3937007874015748" header="0.31496062992125984" footer="0.31496062992125984"/>
  <pageSetup fitToHeight="5" horizontalDpi="600" verticalDpi="600" orientation="landscape" paperSize="9" scale="57" r:id="rId1"/>
  <rowBreaks count="4" manualBreakCount="4">
    <brk id="12" max="255" man="1"/>
    <brk id="22" max="255" man="1"/>
    <brk id="35" max="255" man="1"/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K52"/>
  <sheetViews>
    <sheetView view="pageBreakPreview" zoomScale="55" zoomScaleNormal="70" zoomScaleSheetLayoutView="55" zoomScalePageLayoutView="0" workbookViewId="0" topLeftCell="A1">
      <selection activeCell="B2" sqref="B2"/>
    </sheetView>
  </sheetViews>
  <sheetFormatPr defaultColWidth="49.25390625" defaultRowHeight="45" customHeight="1"/>
  <cols>
    <col min="1" max="1" width="8.25390625" style="1" customWidth="1"/>
    <col min="2" max="2" width="35.125" style="0" customWidth="1"/>
    <col min="3" max="3" width="9.75390625" style="1" customWidth="1"/>
    <col min="4" max="9" width="20.75390625" style="1" customWidth="1"/>
    <col min="10" max="10" width="33.625" style="0" customWidth="1"/>
    <col min="11" max="11" width="16.125" style="0" customWidth="1"/>
    <col min="12" max="12" width="18.875" style="0" customWidth="1"/>
  </cols>
  <sheetData>
    <row r="1" spans="1:9" ht="45" customHeight="1">
      <c r="A1" s="62" t="s">
        <v>37</v>
      </c>
      <c r="B1" s="62"/>
      <c r="C1" s="80"/>
      <c r="D1" s="80"/>
      <c r="E1" s="80"/>
      <c r="F1" s="80"/>
      <c r="G1" s="80"/>
      <c r="H1" s="80"/>
      <c r="I1" s="80"/>
    </row>
    <row r="2" spans="1:11" ht="45" customHeight="1">
      <c r="A2" s="13" t="s">
        <v>38</v>
      </c>
      <c r="B2" s="14"/>
      <c r="C2" s="82" t="s">
        <v>39</v>
      </c>
      <c r="D2" s="83"/>
      <c r="E2" s="83"/>
      <c r="F2" s="83"/>
      <c r="G2" s="83"/>
      <c r="H2" s="83"/>
      <c r="I2" s="83"/>
      <c r="J2" s="83"/>
      <c r="K2" s="83"/>
    </row>
    <row r="3" spans="1:9" s="1" customFormat="1" ht="45" customHeight="1">
      <c r="A3" s="66" t="s">
        <v>2</v>
      </c>
      <c r="B3" s="67"/>
      <c r="C3" s="81"/>
      <c r="D3" s="81"/>
      <c r="E3" s="81"/>
      <c r="F3" s="81"/>
      <c r="G3" s="81"/>
      <c r="H3" s="81"/>
      <c r="I3" s="81"/>
    </row>
    <row r="4" spans="1:9" s="1" customFormat="1" ht="24.75" customHeight="1">
      <c r="A4" s="74" t="s">
        <v>3</v>
      </c>
      <c r="B4" s="71" t="s">
        <v>4</v>
      </c>
      <c r="C4" s="70" t="s">
        <v>5</v>
      </c>
      <c r="D4" s="53" t="s">
        <v>40</v>
      </c>
      <c r="E4" s="68"/>
      <c r="F4" s="68"/>
      <c r="G4" s="68"/>
      <c r="H4" s="68"/>
      <c r="I4" s="69"/>
    </row>
    <row r="5" spans="1:11" s="1" customFormat="1" ht="24.75" customHeight="1">
      <c r="A5" s="75"/>
      <c r="B5" s="72"/>
      <c r="C5" s="60"/>
      <c r="D5" s="9">
        <v>1</v>
      </c>
      <c r="E5" s="9">
        <v>2</v>
      </c>
      <c r="F5" s="9">
        <v>3</v>
      </c>
      <c r="G5" s="9">
        <v>4</v>
      </c>
      <c r="H5" s="9">
        <v>5</v>
      </c>
      <c r="I5" s="9">
        <v>6</v>
      </c>
      <c r="J5" s="9">
        <v>7</v>
      </c>
      <c r="K5" s="9">
        <v>8</v>
      </c>
    </row>
    <row r="6" spans="1:11" s="1" customFormat="1" ht="53.25" customHeight="1">
      <c r="A6" s="75"/>
      <c r="B6" s="72"/>
      <c r="C6" s="60"/>
      <c r="D6" s="9" t="s">
        <v>41</v>
      </c>
      <c r="E6" s="9" t="s">
        <v>42</v>
      </c>
      <c r="F6" s="9" t="s">
        <v>43</v>
      </c>
      <c r="G6" s="9" t="s">
        <v>44</v>
      </c>
      <c r="H6" s="9" t="s">
        <v>45</v>
      </c>
      <c r="I6" s="9" t="s">
        <v>46</v>
      </c>
      <c r="J6" s="55" t="s">
        <v>51</v>
      </c>
      <c r="K6" s="55" t="s">
        <v>52</v>
      </c>
    </row>
    <row r="7" spans="1:11" s="10" customFormat="1" ht="42.75" customHeight="1">
      <c r="A7" s="76"/>
      <c r="B7" s="73"/>
      <c r="C7" s="61"/>
      <c r="D7" s="16" t="s">
        <v>47</v>
      </c>
      <c r="E7" s="16" t="s">
        <v>47</v>
      </c>
      <c r="F7" s="15" t="s">
        <v>48</v>
      </c>
      <c r="G7" s="16" t="s">
        <v>49</v>
      </c>
      <c r="H7" s="16" t="s">
        <v>49</v>
      </c>
      <c r="I7" s="16" t="s">
        <v>50</v>
      </c>
      <c r="J7" s="56"/>
      <c r="K7" s="56"/>
    </row>
    <row r="8" spans="1:11" s="6" customFormat="1" ht="57" customHeight="1">
      <c r="A8" s="4">
        <v>1</v>
      </c>
      <c r="B8" s="2" t="s">
        <v>9</v>
      </c>
      <c r="C8" s="5">
        <v>0.13194444444444445</v>
      </c>
      <c r="D8" s="5"/>
      <c r="E8" s="5"/>
      <c r="F8" s="5"/>
      <c r="G8" s="5"/>
      <c r="H8" s="5"/>
      <c r="I8" s="5"/>
      <c r="J8" s="18"/>
      <c r="K8" s="19"/>
    </row>
    <row r="9" spans="1:11" s="6" customFormat="1" ht="62.25" customHeight="1">
      <c r="A9" s="4">
        <v>2</v>
      </c>
      <c r="B9" s="2" t="s">
        <v>10</v>
      </c>
      <c r="C9" s="5">
        <v>0.2798611111111111</v>
      </c>
      <c r="D9" s="5"/>
      <c r="E9" s="5"/>
      <c r="F9" s="5"/>
      <c r="G9" s="5"/>
      <c r="H9" s="5"/>
      <c r="I9" s="5"/>
      <c r="J9" s="18"/>
      <c r="K9" s="19"/>
    </row>
    <row r="10" spans="1:11" s="6" customFormat="1" ht="78" customHeight="1">
      <c r="A10" s="4">
        <v>3</v>
      </c>
      <c r="B10" s="2" t="s">
        <v>11</v>
      </c>
      <c r="C10" s="5">
        <v>0.5756944444444444</v>
      </c>
      <c r="D10" s="5"/>
      <c r="E10" s="5"/>
      <c r="F10" s="5"/>
      <c r="G10" s="5"/>
      <c r="H10" s="5"/>
      <c r="I10" s="5"/>
      <c r="J10" s="18"/>
      <c r="K10" s="19"/>
    </row>
    <row r="11" spans="1:11" s="6" customFormat="1" ht="57.75" customHeight="1">
      <c r="A11" s="4">
        <v>4</v>
      </c>
      <c r="B11" s="2" t="s">
        <v>12</v>
      </c>
      <c r="C11" s="5">
        <v>0.5090277777777777</v>
      </c>
      <c r="D11" s="5"/>
      <c r="E11" s="5"/>
      <c r="F11" s="5"/>
      <c r="G11" s="5"/>
      <c r="H11" s="5"/>
      <c r="I11" s="5"/>
      <c r="J11" s="18"/>
      <c r="K11" s="19"/>
    </row>
    <row r="12" spans="1:11" s="6" customFormat="1" ht="63" customHeight="1">
      <c r="A12" s="4">
        <v>5</v>
      </c>
      <c r="B12" s="2" t="s">
        <v>13</v>
      </c>
      <c r="C12" s="5">
        <v>0.5534722222222223</v>
      </c>
      <c r="D12" s="5"/>
      <c r="E12" s="5"/>
      <c r="F12" s="5"/>
      <c r="G12" s="5"/>
      <c r="H12" s="5"/>
      <c r="I12" s="5"/>
      <c r="J12" s="18"/>
      <c r="K12" s="19"/>
    </row>
    <row r="13" spans="1:11" s="6" customFormat="1" ht="63.75" customHeight="1">
      <c r="A13" s="4">
        <v>6</v>
      </c>
      <c r="B13" s="2" t="s">
        <v>14</v>
      </c>
      <c r="C13" s="5">
        <v>0.31666666666666665</v>
      </c>
      <c r="D13" s="5"/>
      <c r="E13" s="5"/>
      <c r="F13" s="5"/>
      <c r="G13" s="5"/>
      <c r="H13" s="5"/>
      <c r="I13" s="5"/>
      <c r="J13" s="18"/>
      <c r="K13" s="19"/>
    </row>
    <row r="14" spans="1:11" s="6" customFormat="1" ht="54" customHeight="1">
      <c r="A14" s="4">
        <v>7</v>
      </c>
      <c r="B14" s="2" t="s">
        <v>15</v>
      </c>
      <c r="C14" s="5">
        <v>0.23958333333333334</v>
      </c>
      <c r="D14" s="5"/>
      <c r="E14" s="5"/>
      <c r="F14" s="5"/>
      <c r="G14" s="5"/>
      <c r="H14" s="5"/>
      <c r="I14" s="5"/>
      <c r="J14" s="18"/>
      <c r="K14" s="19"/>
    </row>
    <row r="15" spans="1:11" s="6" customFormat="1" ht="63.75" customHeight="1">
      <c r="A15" s="20">
        <v>8</v>
      </c>
      <c r="B15" s="21" t="s">
        <v>36</v>
      </c>
      <c r="C15" s="22">
        <v>0.27638888888888885</v>
      </c>
      <c r="D15" s="5"/>
      <c r="E15" s="5"/>
      <c r="F15" s="5"/>
      <c r="G15" s="5"/>
      <c r="H15" s="5"/>
      <c r="I15" s="5"/>
      <c r="J15" s="18"/>
      <c r="K15" s="19"/>
    </row>
    <row r="16" spans="1:11" s="6" customFormat="1" ht="63.75" customHeight="1">
      <c r="A16" s="4">
        <v>9</v>
      </c>
      <c r="B16" s="2" t="s">
        <v>16</v>
      </c>
      <c r="C16" s="5">
        <v>0.35</v>
      </c>
      <c r="D16" s="5"/>
      <c r="E16" s="5"/>
      <c r="F16" s="5"/>
      <c r="G16" s="5"/>
      <c r="H16" s="5"/>
      <c r="I16" s="5"/>
      <c r="J16" s="18"/>
      <c r="K16" s="19"/>
    </row>
    <row r="17" spans="1:11" s="1" customFormat="1" ht="24.75" customHeight="1">
      <c r="A17" s="55" t="s">
        <v>3</v>
      </c>
      <c r="B17" s="55" t="s">
        <v>4</v>
      </c>
      <c r="C17" s="55" t="s">
        <v>5</v>
      </c>
      <c r="D17" s="9">
        <v>1</v>
      </c>
      <c r="E17" s="9">
        <v>2</v>
      </c>
      <c r="F17" s="9">
        <v>3</v>
      </c>
      <c r="G17" s="9">
        <v>4</v>
      </c>
      <c r="H17" s="9">
        <v>5</v>
      </c>
      <c r="I17" s="9">
        <v>6</v>
      </c>
      <c r="J17" s="9">
        <v>7</v>
      </c>
      <c r="K17" s="9">
        <v>8</v>
      </c>
    </row>
    <row r="18" spans="1:11" s="1" customFormat="1" ht="53.25" customHeight="1">
      <c r="A18" s="55"/>
      <c r="B18" s="55"/>
      <c r="C18" s="55"/>
      <c r="D18" s="9" t="s">
        <v>41</v>
      </c>
      <c r="E18" s="9" t="s">
        <v>42</v>
      </c>
      <c r="F18" s="9" t="s">
        <v>43</v>
      </c>
      <c r="G18" s="9" t="s">
        <v>44</v>
      </c>
      <c r="H18" s="9" t="s">
        <v>45</v>
      </c>
      <c r="I18" s="9" t="s">
        <v>46</v>
      </c>
      <c r="J18" s="55" t="s">
        <v>51</v>
      </c>
      <c r="K18" s="55" t="s">
        <v>52</v>
      </c>
    </row>
    <row r="19" spans="1:11" s="10" customFormat="1" ht="42.75" customHeight="1">
      <c r="A19" s="56"/>
      <c r="B19" s="56"/>
      <c r="C19" s="56"/>
      <c r="D19" s="16" t="s">
        <v>47</v>
      </c>
      <c r="E19" s="16" t="s">
        <v>47</v>
      </c>
      <c r="F19" s="15" t="s">
        <v>48</v>
      </c>
      <c r="G19" s="16" t="s">
        <v>49</v>
      </c>
      <c r="H19" s="16" t="s">
        <v>49</v>
      </c>
      <c r="I19" s="16" t="s">
        <v>50</v>
      </c>
      <c r="J19" s="56"/>
      <c r="K19" s="56"/>
    </row>
    <row r="20" spans="1:11" s="6" customFormat="1" ht="79.5" customHeight="1">
      <c r="A20" s="4">
        <v>10</v>
      </c>
      <c r="B20" s="2" t="s">
        <v>17</v>
      </c>
      <c r="C20" s="5">
        <v>0.5888888888888889</v>
      </c>
      <c r="D20" s="5"/>
      <c r="E20" s="5"/>
      <c r="F20" s="5"/>
      <c r="G20" s="5"/>
      <c r="H20" s="5"/>
      <c r="I20" s="5"/>
      <c r="J20" s="18"/>
      <c r="K20" s="19"/>
    </row>
    <row r="21" spans="1:11" s="6" customFormat="1" ht="68.25" customHeight="1">
      <c r="A21" s="4">
        <v>11</v>
      </c>
      <c r="B21" s="2" t="s">
        <v>18</v>
      </c>
      <c r="C21" s="5">
        <v>0.2708333333333333</v>
      </c>
      <c r="D21" s="5"/>
      <c r="E21" s="5"/>
      <c r="F21" s="5"/>
      <c r="G21" s="5"/>
      <c r="H21" s="5"/>
      <c r="I21" s="5"/>
      <c r="J21" s="18"/>
      <c r="K21" s="19"/>
    </row>
    <row r="22" spans="1:11" s="6" customFormat="1" ht="66.75" customHeight="1">
      <c r="A22" s="4">
        <v>12</v>
      </c>
      <c r="B22" s="2" t="s">
        <v>19</v>
      </c>
      <c r="C22" s="5">
        <v>0.15277777777777776</v>
      </c>
      <c r="D22" s="5"/>
      <c r="E22" s="5"/>
      <c r="F22" s="5"/>
      <c r="G22" s="5"/>
      <c r="H22" s="5"/>
      <c r="I22" s="5"/>
      <c r="J22" s="18"/>
      <c r="K22" s="19"/>
    </row>
    <row r="23" spans="1:8" s="3" customFormat="1" ht="45" customHeight="1">
      <c r="A23" s="7"/>
      <c r="B23" s="57" t="s">
        <v>0</v>
      </c>
      <c r="C23" s="58"/>
      <c r="D23" s="58"/>
      <c r="E23" s="58"/>
      <c r="F23" s="58"/>
      <c r="G23" s="59"/>
      <c r="H23" s="17"/>
    </row>
    <row r="24" spans="1:11" s="3" customFormat="1" ht="45" customHeight="1">
      <c r="A24" s="7"/>
      <c r="B24" s="11"/>
      <c r="C24" s="12"/>
      <c r="D24" s="9">
        <v>1</v>
      </c>
      <c r="E24" s="9">
        <v>2</v>
      </c>
      <c r="F24" s="9">
        <v>3</v>
      </c>
      <c r="G24" s="9">
        <v>4</v>
      </c>
      <c r="H24" s="9">
        <v>5</v>
      </c>
      <c r="I24" s="9">
        <v>6</v>
      </c>
      <c r="J24" s="9">
        <v>7</v>
      </c>
      <c r="K24" s="9">
        <v>8</v>
      </c>
    </row>
    <row r="25" spans="1:11" s="6" customFormat="1" ht="73.5" customHeight="1">
      <c r="A25" s="4">
        <v>13</v>
      </c>
      <c r="B25" s="2" t="s">
        <v>20</v>
      </c>
      <c r="C25" s="5">
        <v>0.23680555555555557</v>
      </c>
      <c r="D25" s="5"/>
      <c r="E25" s="5"/>
      <c r="F25" s="5"/>
      <c r="G25" s="5"/>
      <c r="H25" s="5"/>
      <c r="I25" s="5"/>
      <c r="J25" s="18"/>
      <c r="K25" s="19"/>
    </row>
    <row r="26" spans="1:11" s="6" customFormat="1" ht="55.5" customHeight="1">
      <c r="A26" s="4">
        <v>14</v>
      </c>
      <c r="B26" s="2" t="s">
        <v>21</v>
      </c>
      <c r="C26" s="5">
        <v>0.21180555555555555</v>
      </c>
      <c r="D26" s="5"/>
      <c r="E26" s="5"/>
      <c r="F26" s="5"/>
      <c r="G26" s="5"/>
      <c r="H26" s="5"/>
      <c r="I26" s="5"/>
      <c r="J26" s="18"/>
      <c r="K26" s="19"/>
    </row>
    <row r="27" spans="1:11" s="6" customFormat="1" ht="60" customHeight="1">
      <c r="A27" s="4">
        <v>15</v>
      </c>
      <c r="B27" s="2" t="s">
        <v>22</v>
      </c>
      <c r="C27" s="5">
        <v>0.16666666666666666</v>
      </c>
      <c r="D27" s="5"/>
      <c r="E27" s="5"/>
      <c r="F27" s="5"/>
      <c r="G27" s="5"/>
      <c r="H27" s="5"/>
      <c r="I27" s="5"/>
      <c r="J27" s="18"/>
      <c r="K27" s="19"/>
    </row>
    <row r="28" spans="1:11" s="6" customFormat="1" ht="55.5" customHeight="1">
      <c r="A28" s="4">
        <v>16</v>
      </c>
      <c r="B28" s="2" t="s">
        <v>23</v>
      </c>
      <c r="C28" s="5">
        <v>0.17708333333333334</v>
      </c>
      <c r="D28" s="5"/>
      <c r="E28" s="5"/>
      <c r="F28" s="5"/>
      <c r="G28" s="5"/>
      <c r="H28" s="5"/>
      <c r="I28" s="5"/>
      <c r="J28" s="18"/>
      <c r="K28" s="19"/>
    </row>
    <row r="29" spans="1:11" s="6" customFormat="1" ht="68.25" customHeight="1">
      <c r="A29" s="4">
        <v>17</v>
      </c>
      <c r="B29" s="2" t="s">
        <v>24</v>
      </c>
      <c r="C29" s="5">
        <v>0.13125</v>
      </c>
      <c r="D29" s="5"/>
      <c r="E29" s="5"/>
      <c r="F29" s="5"/>
      <c r="G29" s="5"/>
      <c r="H29" s="5"/>
      <c r="I29" s="5"/>
      <c r="J29" s="18"/>
      <c r="K29" s="19"/>
    </row>
    <row r="30" spans="1:11" s="6" customFormat="1" ht="73.5" customHeight="1">
      <c r="A30" s="4">
        <v>18</v>
      </c>
      <c r="B30" s="2" t="s">
        <v>25</v>
      </c>
      <c r="C30" s="5">
        <v>0.25972222222222224</v>
      </c>
      <c r="D30" s="5"/>
      <c r="E30" s="5"/>
      <c r="F30" s="5"/>
      <c r="G30" s="5"/>
      <c r="H30" s="5"/>
      <c r="I30" s="5"/>
      <c r="J30" s="18"/>
      <c r="K30" s="19"/>
    </row>
    <row r="31" spans="1:11" s="6" customFormat="1" ht="55.5" customHeight="1">
      <c r="A31" s="4">
        <v>19</v>
      </c>
      <c r="B31" s="2" t="s">
        <v>26</v>
      </c>
      <c r="C31" s="5">
        <v>0.13472222222222222</v>
      </c>
      <c r="D31" s="5"/>
      <c r="E31" s="5"/>
      <c r="F31" s="5"/>
      <c r="G31" s="5"/>
      <c r="H31" s="5"/>
      <c r="I31" s="5"/>
      <c r="J31" s="18"/>
      <c r="K31" s="19"/>
    </row>
    <row r="32" spans="1:11" s="6" customFormat="1" ht="60.75" customHeight="1">
      <c r="A32" s="4">
        <v>20</v>
      </c>
      <c r="B32" s="2" t="s">
        <v>27</v>
      </c>
      <c r="C32" s="5">
        <v>0.20486111111111113</v>
      </c>
      <c r="D32" s="5"/>
      <c r="E32" s="5"/>
      <c r="F32" s="5"/>
      <c r="G32" s="5"/>
      <c r="H32" s="5"/>
      <c r="I32" s="5"/>
      <c r="J32" s="18"/>
      <c r="K32" s="19"/>
    </row>
    <row r="33" spans="1:8" s="3" customFormat="1" ht="45" customHeight="1">
      <c r="A33" s="7"/>
      <c r="B33" s="57" t="s">
        <v>1</v>
      </c>
      <c r="C33" s="58"/>
      <c r="D33" s="58"/>
      <c r="E33" s="58"/>
      <c r="F33" s="58"/>
      <c r="G33" s="59"/>
      <c r="H33" s="17"/>
    </row>
    <row r="34" spans="1:11" s="1" customFormat="1" ht="24.75" customHeight="1">
      <c r="A34" s="55" t="s">
        <v>3</v>
      </c>
      <c r="B34" s="55" t="s">
        <v>4</v>
      </c>
      <c r="C34" s="55" t="s">
        <v>5</v>
      </c>
      <c r="D34" s="9">
        <v>1</v>
      </c>
      <c r="E34" s="9">
        <v>2</v>
      </c>
      <c r="F34" s="9">
        <v>3</v>
      </c>
      <c r="G34" s="9">
        <v>4</v>
      </c>
      <c r="H34" s="9">
        <v>5</v>
      </c>
      <c r="I34" s="9">
        <v>6</v>
      </c>
      <c r="J34" s="9">
        <v>7</v>
      </c>
      <c r="K34" s="9">
        <v>8</v>
      </c>
    </row>
    <row r="35" spans="1:11" s="1" customFormat="1" ht="53.25" customHeight="1">
      <c r="A35" s="55"/>
      <c r="B35" s="55"/>
      <c r="C35" s="55"/>
      <c r="D35" s="9" t="s">
        <v>41</v>
      </c>
      <c r="E35" s="9" t="s">
        <v>42</v>
      </c>
      <c r="F35" s="9" t="s">
        <v>43</v>
      </c>
      <c r="G35" s="9" t="s">
        <v>44</v>
      </c>
      <c r="H35" s="9" t="s">
        <v>45</v>
      </c>
      <c r="I35" s="9" t="s">
        <v>46</v>
      </c>
      <c r="J35" s="55" t="s">
        <v>51</v>
      </c>
      <c r="K35" s="55" t="s">
        <v>52</v>
      </c>
    </row>
    <row r="36" spans="1:11" s="10" customFormat="1" ht="42.75" customHeight="1">
      <c r="A36" s="56"/>
      <c r="B36" s="56"/>
      <c r="C36" s="56"/>
      <c r="D36" s="16" t="s">
        <v>47</v>
      </c>
      <c r="E36" s="16" t="s">
        <v>47</v>
      </c>
      <c r="F36" s="15" t="s">
        <v>48</v>
      </c>
      <c r="G36" s="16" t="s">
        <v>49</v>
      </c>
      <c r="H36" s="16" t="s">
        <v>49</v>
      </c>
      <c r="I36" s="16" t="s">
        <v>50</v>
      </c>
      <c r="J36" s="56"/>
      <c r="K36" s="56"/>
    </row>
    <row r="37" spans="1:11" s="6" customFormat="1" ht="73.5" customHeight="1">
      <c r="A37" s="4">
        <v>21</v>
      </c>
      <c r="B37" s="2" t="s">
        <v>28</v>
      </c>
      <c r="C37" s="5">
        <v>0.2534722222222222</v>
      </c>
      <c r="D37" s="5"/>
      <c r="E37" s="5"/>
      <c r="F37" s="5"/>
      <c r="G37" s="5"/>
      <c r="H37" s="5"/>
      <c r="I37" s="5"/>
      <c r="J37" s="18"/>
      <c r="K37" s="19"/>
    </row>
    <row r="38" spans="1:11" s="6" customFormat="1" ht="81.75" customHeight="1">
      <c r="A38" s="4">
        <v>22</v>
      </c>
      <c r="B38" s="2" t="s">
        <v>29</v>
      </c>
      <c r="C38" s="5">
        <v>0.5493055555555556</v>
      </c>
      <c r="D38" s="5"/>
      <c r="E38" s="5"/>
      <c r="F38" s="5"/>
      <c r="G38" s="5"/>
      <c r="H38" s="5"/>
      <c r="I38" s="5"/>
      <c r="J38" s="18"/>
      <c r="K38" s="19"/>
    </row>
    <row r="39" spans="1:11" s="6" customFormat="1" ht="82.5" customHeight="1">
      <c r="A39" s="4">
        <v>23</v>
      </c>
      <c r="B39" s="2" t="s">
        <v>30</v>
      </c>
      <c r="C39" s="5">
        <v>0.5770833333333333</v>
      </c>
      <c r="D39" s="5"/>
      <c r="E39" s="5"/>
      <c r="F39" s="5"/>
      <c r="G39" s="5"/>
      <c r="H39" s="5"/>
      <c r="I39" s="5"/>
      <c r="J39" s="18"/>
      <c r="K39" s="19"/>
    </row>
    <row r="40" spans="1:11" s="6" customFormat="1" ht="82.5" customHeight="1">
      <c r="A40" s="4">
        <v>24</v>
      </c>
      <c r="B40" s="2" t="s">
        <v>31</v>
      </c>
      <c r="C40" s="5">
        <v>0.375</v>
      </c>
      <c r="D40" s="5"/>
      <c r="E40" s="5"/>
      <c r="F40" s="5"/>
      <c r="G40" s="5"/>
      <c r="H40" s="5"/>
      <c r="I40" s="5"/>
      <c r="J40" s="18"/>
      <c r="K40" s="19"/>
    </row>
    <row r="41" spans="1:11" s="6" customFormat="1" ht="78.75" customHeight="1">
      <c r="A41" s="4">
        <v>25</v>
      </c>
      <c r="B41" s="2" t="s">
        <v>32</v>
      </c>
      <c r="C41" s="5">
        <v>0.16666666666666666</v>
      </c>
      <c r="D41" s="5"/>
      <c r="E41" s="5"/>
      <c r="F41" s="5"/>
      <c r="G41" s="5"/>
      <c r="H41" s="5"/>
      <c r="I41" s="5"/>
      <c r="J41" s="18"/>
      <c r="K41" s="19"/>
    </row>
    <row r="42" spans="1:8" s="3" customFormat="1" ht="45" customHeight="1">
      <c r="A42" s="7"/>
      <c r="B42" s="57" t="s">
        <v>6</v>
      </c>
      <c r="C42" s="58"/>
      <c r="D42" s="58"/>
      <c r="E42" s="58"/>
      <c r="F42" s="58"/>
      <c r="G42" s="59"/>
      <c r="H42" s="17"/>
    </row>
    <row r="43" spans="1:11" s="1" customFormat="1" ht="24.75" customHeight="1">
      <c r="A43" s="55" t="s">
        <v>3</v>
      </c>
      <c r="B43" s="55" t="s">
        <v>4</v>
      </c>
      <c r="C43" s="55" t="s">
        <v>5</v>
      </c>
      <c r="D43" s="9">
        <v>1</v>
      </c>
      <c r="E43" s="9">
        <v>2</v>
      </c>
      <c r="F43" s="9">
        <v>3</v>
      </c>
      <c r="G43" s="9">
        <v>4</v>
      </c>
      <c r="H43" s="9">
        <v>5</v>
      </c>
      <c r="I43" s="9">
        <v>6</v>
      </c>
      <c r="J43" s="9">
        <v>7</v>
      </c>
      <c r="K43" s="9">
        <v>8</v>
      </c>
    </row>
    <row r="44" spans="1:11" s="1" customFormat="1" ht="53.25" customHeight="1">
      <c r="A44" s="55"/>
      <c r="B44" s="55"/>
      <c r="C44" s="55"/>
      <c r="D44" s="9" t="s">
        <v>41</v>
      </c>
      <c r="E44" s="9" t="s">
        <v>42</v>
      </c>
      <c r="F44" s="9" t="s">
        <v>43</v>
      </c>
      <c r="G44" s="9" t="s">
        <v>44</v>
      </c>
      <c r="H44" s="9" t="s">
        <v>45</v>
      </c>
      <c r="I44" s="9" t="s">
        <v>46</v>
      </c>
      <c r="J44" s="55" t="s">
        <v>51</v>
      </c>
      <c r="K44" s="55" t="s">
        <v>52</v>
      </c>
    </row>
    <row r="45" spans="1:11" s="10" customFormat="1" ht="42.75" customHeight="1">
      <c r="A45" s="56"/>
      <c r="B45" s="56"/>
      <c r="C45" s="56"/>
      <c r="D45" s="16" t="s">
        <v>47</v>
      </c>
      <c r="E45" s="16" t="s">
        <v>47</v>
      </c>
      <c r="F45" s="15" t="s">
        <v>48</v>
      </c>
      <c r="G45" s="16" t="s">
        <v>49</v>
      </c>
      <c r="H45" s="16" t="s">
        <v>49</v>
      </c>
      <c r="I45" s="16" t="s">
        <v>50</v>
      </c>
      <c r="J45" s="56"/>
      <c r="K45" s="56"/>
    </row>
    <row r="46" spans="1:11" s="6" customFormat="1" ht="69.75" customHeight="1">
      <c r="A46" s="4">
        <v>26</v>
      </c>
      <c r="B46" s="2" t="s">
        <v>33</v>
      </c>
      <c r="C46" s="5">
        <v>0.35833333333333334</v>
      </c>
      <c r="D46" s="5"/>
      <c r="E46" s="5"/>
      <c r="F46" s="5"/>
      <c r="G46" s="5"/>
      <c r="H46" s="5"/>
      <c r="I46" s="5"/>
      <c r="J46" s="18"/>
      <c r="K46" s="19"/>
    </row>
    <row r="47" spans="1:11" s="6" customFormat="1" ht="65.25" customHeight="1">
      <c r="A47" s="4">
        <v>27</v>
      </c>
      <c r="B47" s="2" t="s">
        <v>34</v>
      </c>
      <c r="C47" s="5">
        <v>0.4583333333333333</v>
      </c>
      <c r="D47" s="5"/>
      <c r="E47" s="5"/>
      <c r="F47" s="5"/>
      <c r="G47" s="5"/>
      <c r="H47" s="5"/>
      <c r="I47" s="5"/>
      <c r="J47" s="18"/>
      <c r="K47" s="19"/>
    </row>
    <row r="48" spans="1:11" s="6" customFormat="1" ht="60" customHeight="1">
      <c r="A48" s="4">
        <v>28</v>
      </c>
      <c r="B48" s="2" t="s">
        <v>35</v>
      </c>
      <c r="C48" s="8">
        <v>0.40902777777777777</v>
      </c>
      <c r="D48" s="8"/>
      <c r="E48" s="8"/>
      <c r="F48" s="8"/>
      <c r="G48" s="8"/>
      <c r="H48" s="8"/>
      <c r="I48" s="8"/>
      <c r="J48" s="18"/>
      <c r="K48" s="19"/>
    </row>
    <row r="49" spans="1:8" s="3" customFormat="1" ht="45" customHeight="1">
      <c r="A49" s="7"/>
      <c r="B49" s="57" t="s">
        <v>7</v>
      </c>
      <c r="C49" s="58"/>
      <c r="D49" s="58"/>
      <c r="E49" s="58"/>
      <c r="F49" s="58"/>
      <c r="G49" s="59"/>
      <c r="H49" s="17"/>
    </row>
    <row r="50" spans="1:11" s="6" customFormat="1" ht="54.75" customHeight="1">
      <c r="A50" s="4">
        <v>29</v>
      </c>
      <c r="B50" s="2" t="s">
        <v>8</v>
      </c>
      <c r="C50" s="79"/>
      <c r="D50" s="68"/>
      <c r="E50" s="68"/>
      <c r="F50" s="68"/>
      <c r="G50" s="68"/>
      <c r="H50" s="68"/>
      <c r="I50" s="68"/>
      <c r="J50" s="68"/>
      <c r="K50" s="69"/>
    </row>
    <row r="51" spans="1:11" s="6" customFormat="1" ht="54.75" customHeight="1">
      <c r="A51" s="4">
        <v>30</v>
      </c>
      <c r="B51" s="2"/>
      <c r="C51" s="79"/>
      <c r="D51" s="68"/>
      <c r="E51" s="68"/>
      <c r="F51" s="68"/>
      <c r="G51" s="68"/>
      <c r="H51" s="68"/>
      <c r="I51" s="68"/>
      <c r="J51" s="68"/>
      <c r="K51" s="69"/>
    </row>
    <row r="52" spans="1:9" s="6" customFormat="1" ht="45" customHeight="1">
      <c r="A52" s="3"/>
      <c r="C52" s="3"/>
      <c r="D52" s="3"/>
      <c r="E52" s="3"/>
      <c r="F52" s="3"/>
      <c r="G52" s="3"/>
      <c r="H52" s="3"/>
      <c r="I52" s="3"/>
    </row>
  </sheetData>
  <sheetProtection/>
  <mergeCells count="30">
    <mergeCell ref="B4:B7"/>
    <mergeCell ref="A4:A7"/>
    <mergeCell ref="B33:G33"/>
    <mergeCell ref="A17:A19"/>
    <mergeCell ref="B17:B19"/>
    <mergeCell ref="C17:C19"/>
    <mergeCell ref="A43:A45"/>
    <mergeCell ref="B43:B45"/>
    <mergeCell ref="C43:C45"/>
    <mergeCell ref="B42:G42"/>
    <mergeCell ref="A34:A36"/>
    <mergeCell ref="B34:B36"/>
    <mergeCell ref="A1:I1"/>
    <mergeCell ref="A3:I3"/>
    <mergeCell ref="D4:I4"/>
    <mergeCell ref="C4:C7"/>
    <mergeCell ref="C2:K2"/>
    <mergeCell ref="J6:J7"/>
    <mergeCell ref="K6:K7"/>
    <mergeCell ref="J18:J19"/>
    <mergeCell ref="K18:K19"/>
    <mergeCell ref="C50:K50"/>
    <mergeCell ref="C51:K51"/>
    <mergeCell ref="B49:G49"/>
    <mergeCell ref="J35:J36"/>
    <mergeCell ref="K35:K36"/>
    <mergeCell ref="J44:J45"/>
    <mergeCell ref="K44:K45"/>
    <mergeCell ref="C34:C36"/>
    <mergeCell ref="B23:G23"/>
  </mergeCells>
  <printOptions/>
  <pageMargins left="0.3937007874015748" right="0.3937007874015748" top="0.3937007874015748" bottom="0.3937007874015748" header="0.31496062992125984" footer="0.31496062992125984"/>
  <pageSetup fitToHeight="5" horizontalDpi="600" verticalDpi="600" orientation="landscape" paperSize="9" scale="59" r:id="rId1"/>
  <rowBreaks count="3" manualBreakCount="3">
    <brk id="16" max="10" man="1"/>
    <brk id="32" max="10" man="1"/>
    <brk id="48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K52"/>
  <sheetViews>
    <sheetView view="pageBreakPreview" zoomScale="75" zoomScaleNormal="70" zoomScaleSheetLayoutView="75" workbookViewId="0" topLeftCell="A13">
      <selection activeCell="J48" sqref="J48"/>
    </sheetView>
  </sheetViews>
  <sheetFormatPr defaultColWidth="49.25390625" defaultRowHeight="45" customHeight="1"/>
  <cols>
    <col min="1" max="1" width="8.25390625" style="1" customWidth="1"/>
    <col min="2" max="2" width="35.125" style="0" customWidth="1"/>
    <col min="3" max="3" width="9.75390625" style="1" customWidth="1"/>
    <col min="4" max="9" width="20.75390625" style="1" customWidth="1"/>
    <col min="10" max="10" width="33.625" style="0" customWidth="1"/>
    <col min="11" max="11" width="16.125" style="0" customWidth="1"/>
    <col min="12" max="12" width="18.875" style="0" customWidth="1"/>
  </cols>
  <sheetData>
    <row r="1" spans="1:9" ht="45" customHeight="1">
      <c r="A1" s="62" t="s">
        <v>37</v>
      </c>
      <c r="B1" s="62"/>
      <c r="C1" s="80"/>
      <c r="D1" s="80"/>
      <c r="E1" s="80"/>
      <c r="F1" s="80"/>
      <c r="G1" s="80"/>
      <c r="H1" s="80"/>
      <c r="I1" s="80"/>
    </row>
    <row r="2" spans="1:11" ht="45" customHeight="1">
      <c r="A2" s="13" t="s">
        <v>38</v>
      </c>
      <c r="B2" s="14"/>
      <c r="C2" s="82" t="s">
        <v>39</v>
      </c>
      <c r="D2" s="83"/>
      <c r="E2" s="83"/>
      <c r="F2" s="83"/>
      <c r="G2" s="83"/>
      <c r="H2" s="83"/>
      <c r="I2" s="83"/>
      <c r="J2" s="83"/>
      <c r="K2" s="83"/>
    </row>
    <row r="3" spans="1:9" s="1" customFormat="1" ht="45" customHeight="1">
      <c r="A3" s="66" t="s">
        <v>2</v>
      </c>
      <c r="B3" s="67"/>
      <c r="C3" s="81"/>
      <c r="D3" s="81"/>
      <c r="E3" s="81"/>
      <c r="F3" s="81"/>
      <c r="G3" s="81"/>
      <c r="H3" s="81"/>
      <c r="I3" s="81"/>
    </row>
    <row r="4" spans="1:9" s="1" customFormat="1" ht="24.75" customHeight="1">
      <c r="A4" s="74" t="s">
        <v>3</v>
      </c>
      <c r="B4" s="71" t="s">
        <v>4</v>
      </c>
      <c r="C4" s="70" t="s">
        <v>5</v>
      </c>
      <c r="D4" s="53" t="s">
        <v>40</v>
      </c>
      <c r="E4" s="68"/>
      <c r="F4" s="68"/>
      <c r="G4" s="68"/>
      <c r="H4" s="68"/>
      <c r="I4" s="69"/>
    </row>
    <row r="5" spans="1:11" s="1" customFormat="1" ht="24.75" customHeight="1">
      <c r="A5" s="75"/>
      <c r="B5" s="72"/>
      <c r="C5" s="60"/>
      <c r="D5" s="9">
        <v>1</v>
      </c>
      <c r="E5" s="9">
        <v>2</v>
      </c>
      <c r="F5" s="9">
        <v>3</v>
      </c>
      <c r="G5" s="9">
        <v>4</v>
      </c>
      <c r="H5" s="9">
        <v>5</v>
      </c>
      <c r="I5" s="9">
        <v>6</v>
      </c>
      <c r="J5" s="9">
        <v>7</v>
      </c>
      <c r="K5" s="9">
        <v>8</v>
      </c>
    </row>
    <row r="6" spans="1:11" s="1" customFormat="1" ht="53.25" customHeight="1">
      <c r="A6" s="75"/>
      <c r="B6" s="72"/>
      <c r="C6" s="60"/>
      <c r="D6" s="9" t="s">
        <v>41</v>
      </c>
      <c r="E6" s="9" t="s">
        <v>42</v>
      </c>
      <c r="F6" s="9" t="s">
        <v>43</v>
      </c>
      <c r="G6" s="9" t="s">
        <v>44</v>
      </c>
      <c r="H6" s="9" t="s">
        <v>45</v>
      </c>
      <c r="I6" s="9" t="s">
        <v>46</v>
      </c>
      <c r="J6" s="55" t="s">
        <v>51</v>
      </c>
      <c r="K6" s="55" t="s">
        <v>52</v>
      </c>
    </row>
    <row r="7" spans="1:11" s="10" customFormat="1" ht="42.75" customHeight="1">
      <c r="A7" s="76"/>
      <c r="B7" s="73"/>
      <c r="C7" s="61"/>
      <c r="D7" s="16" t="s">
        <v>47</v>
      </c>
      <c r="E7" s="16" t="s">
        <v>47</v>
      </c>
      <c r="F7" s="15" t="s">
        <v>48</v>
      </c>
      <c r="G7" s="16" t="s">
        <v>49</v>
      </c>
      <c r="H7" s="16" t="s">
        <v>49</v>
      </c>
      <c r="I7" s="16" t="s">
        <v>50</v>
      </c>
      <c r="J7" s="56"/>
      <c r="K7" s="56"/>
    </row>
    <row r="8" spans="1:11" s="6" customFormat="1" ht="57" customHeight="1">
      <c r="A8" s="4">
        <v>1</v>
      </c>
      <c r="B8" s="2" t="s">
        <v>9</v>
      </c>
      <c r="C8" s="5">
        <v>0.13194444444444445</v>
      </c>
      <c r="D8" s="23">
        <v>2</v>
      </c>
      <c r="E8" s="23">
        <v>3</v>
      </c>
      <c r="F8" s="23">
        <v>2</v>
      </c>
      <c r="G8" s="23">
        <v>3</v>
      </c>
      <c r="H8" s="23">
        <v>2</v>
      </c>
      <c r="I8" s="23">
        <v>1</v>
      </c>
      <c r="J8" s="18"/>
      <c r="K8" s="23">
        <f>SUM(D8:I8)</f>
        <v>13</v>
      </c>
    </row>
    <row r="9" spans="1:11" s="6" customFormat="1" ht="62.25" customHeight="1">
      <c r="A9" s="4">
        <v>2</v>
      </c>
      <c r="B9" s="2" t="s">
        <v>10</v>
      </c>
      <c r="C9" s="5">
        <v>0.2798611111111111</v>
      </c>
      <c r="D9" s="23">
        <v>3</v>
      </c>
      <c r="E9" s="23">
        <v>4</v>
      </c>
      <c r="F9" s="23">
        <v>2</v>
      </c>
      <c r="G9" s="23">
        <v>3</v>
      </c>
      <c r="H9" s="23">
        <v>3</v>
      </c>
      <c r="I9" s="23">
        <v>2</v>
      </c>
      <c r="J9" s="18"/>
      <c r="K9" s="23">
        <f aca="true" t="shared" si="0" ref="K9:K16">SUM(D9:I9)</f>
        <v>17</v>
      </c>
    </row>
    <row r="10" spans="1:11" s="6" customFormat="1" ht="78" customHeight="1">
      <c r="A10" s="4">
        <v>3</v>
      </c>
      <c r="B10" s="2" t="s">
        <v>11</v>
      </c>
      <c r="C10" s="5">
        <v>0.5756944444444444</v>
      </c>
      <c r="D10" s="23">
        <v>4</v>
      </c>
      <c r="E10" s="23">
        <v>5</v>
      </c>
      <c r="F10" s="23">
        <v>3</v>
      </c>
      <c r="G10" s="23">
        <v>3</v>
      </c>
      <c r="H10" s="23">
        <v>3</v>
      </c>
      <c r="I10" s="23">
        <v>2</v>
      </c>
      <c r="J10" s="18"/>
      <c r="K10" s="23">
        <f t="shared" si="0"/>
        <v>20</v>
      </c>
    </row>
    <row r="11" spans="1:11" s="6" customFormat="1" ht="57.75" customHeight="1">
      <c r="A11" s="4">
        <v>4</v>
      </c>
      <c r="B11" s="2" t="s">
        <v>12</v>
      </c>
      <c r="C11" s="5">
        <v>0.5090277777777777</v>
      </c>
      <c r="D11" s="23">
        <v>8</v>
      </c>
      <c r="E11" s="23">
        <v>10</v>
      </c>
      <c r="F11" s="23">
        <v>8</v>
      </c>
      <c r="G11" s="23">
        <v>7</v>
      </c>
      <c r="H11" s="23">
        <v>7</v>
      </c>
      <c r="I11" s="23">
        <v>3</v>
      </c>
      <c r="J11" s="18"/>
      <c r="K11" s="23">
        <f t="shared" si="0"/>
        <v>43</v>
      </c>
    </row>
    <row r="12" spans="1:11" s="6" customFormat="1" ht="63" customHeight="1">
      <c r="A12" s="4">
        <v>5</v>
      </c>
      <c r="B12" s="2" t="s">
        <v>13</v>
      </c>
      <c r="C12" s="5">
        <v>0.5534722222222223</v>
      </c>
      <c r="D12" s="23">
        <v>9</v>
      </c>
      <c r="E12" s="23">
        <v>10</v>
      </c>
      <c r="F12" s="23">
        <v>8</v>
      </c>
      <c r="G12" s="23">
        <v>8</v>
      </c>
      <c r="H12" s="23">
        <v>8</v>
      </c>
      <c r="I12" s="23">
        <v>3</v>
      </c>
      <c r="J12" s="18"/>
      <c r="K12" s="23">
        <f t="shared" si="0"/>
        <v>46</v>
      </c>
    </row>
    <row r="13" spans="1:11" s="6" customFormat="1" ht="63.75" customHeight="1">
      <c r="A13" s="4">
        <v>6</v>
      </c>
      <c r="B13" s="2" t="s">
        <v>14</v>
      </c>
      <c r="C13" s="5">
        <v>0.31666666666666665</v>
      </c>
      <c r="D13" s="23">
        <v>7</v>
      </c>
      <c r="E13" s="23">
        <v>10</v>
      </c>
      <c r="F13" s="23">
        <v>8</v>
      </c>
      <c r="G13" s="23">
        <v>8</v>
      </c>
      <c r="H13" s="23">
        <v>8</v>
      </c>
      <c r="I13" s="23">
        <v>3</v>
      </c>
      <c r="J13" s="18"/>
      <c r="K13" s="23">
        <f t="shared" si="0"/>
        <v>44</v>
      </c>
    </row>
    <row r="14" spans="1:11" s="6" customFormat="1" ht="54" customHeight="1">
      <c r="A14" s="4">
        <v>7</v>
      </c>
      <c r="B14" s="2" t="s">
        <v>15</v>
      </c>
      <c r="C14" s="5">
        <v>0.23958333333333334</v>
      </c>
      <c r="D14" s="23">
        <v>3</v>
      </c>
      <c r="E14" s="23">
        <v>4</v>
      </c>
      <c r="F14" s="23">
        <v>3</v>
      </c>
      <c r="G14" s="23">
        <v>3</v>
      </c>
      <c r="H14" s="23">
        <v>3</v>
      </c>
      <c r="I14" s="23">
        <v>1</v>
      </c>
      <c r="J14" s="18"/>
      <c r="K14" s="23">
        <f t="shared" si="0"/>
        <v>17</v>
      </c>
    </row>
    <row r="15" spans="1:11" s="6" customFormat="1" ht="63.75" customHeight="1">
      <c r="A15" s="20">
        <v>8</v>
      </c>
      <c r="B15" s="21" t="s">
        <v>36</v>
      </c>
      <c r="C15" s="22">
        <v>0.27638888888888885</v>
      </c>
      <c r="D15" s="23">
        <v>8</v>
      </c>
      <c r="E15" s="23">
        <v>9</v>
      </c>
      <c r="F15" s="23">
        <v>7</v>
      </c>
      <c r="G15" s="23">
        <v>8</v>
      </c>
      <c r="H15" s="23">
        <v>8</v>
      </c>
      <c r="I15" s="23">
        <v>3</v>
      </c>
      <c r="J15" s="18"/>
      <c r="K15" s="23">
        <f t="shared" si="0"/>
        <v>43</v>
      </c>
    </row>
    <row r="16" spans="1:11" s="6" customFormat="1" ht="63.75" customHeight="1">
      <c r="A16" s="4">
        <v>9</v>
      </c>
      <c r="B16" s="2" t="s">
        <v>16</v>
      </c>
      <c r="C16" s="5">
        <v>0.35</v>
      </c>
      <c r="D16" s="23">
        <v>8</v>
      </c>
      <c r="E16" s="23">
        <v>10</v>
      </c>
      <c r="F16" s="23">
        <v>8</v>
      </c>
      <c r="G16" s="23">
        <v>8</v>
      </c>
      <c r="H16" s="23">
        <v>8</v>
      </c>
      <c r="I16" s="23">
        <v>3</v>
      </c>
      <c r="J16" s="18"/>
      <c r="K16" s="23">
        <f t="shared" si="0"/>
        <v>45</v>
      </c>
    </row>
    <row r="17" spans="1:11" s="1" customFormat="1" ht="24.75" customHeight="1">
      <c r="A17" s="55" t="s">
        <v>3</v>
      </c>
      <c r="B17" s="55" t="s">
        <v>4</v>
      </c>
      <c r="C17" s="55" t="s">
        <v>5</v>
      </c>
      <c r="D17" s="9">
        <v>1</v>
      </c>
      <c r="E17" s="9">
        <v>2</v>
      </c>
      <c r="F17" s="9">
        <v>3</v>
      </c>
      <c r="G17" s="9">
        <v>4</v>
      </c>
      <c r="H17" s="9">
        <v>5</v>
      </c>
      <c r="I17" s="9">
        <v>6</v>
      </c>
      <c r="J17" s="9">
        <v>7</v>
      </c>
      <c r="K17" s="9">
        <v>8</v>
      </c>
    </row>
    <row r="18" spans="1:11" s="1" customFormat="1" ht="53.25" customHeight="1">
      <c r="A18" s="55"/>
      <c r="B18" s="55"/>
      <c r="C18" s="55"/>
      <c r="D18" s="9" t="s">
        <v>41</v>
      </c>
      <c r="E18" s="9" t="s">
        <v>42</v>
      </c>
      <c r="F18" s="9" t="s">
        <v>43</v>
      </c>
      <c r="G18" s="9" t="s">
        <v>44</v>
      </c>
      <c r="H18" s="9" t="s">
        <v>45</v>
      </c>
      <c r="I18" s="9" t="s">
        <v>46</v>
      </c>
      <c r="J18" s="55" t="s">
        <v>51</v>
      </c>
      <c r="K18" s="55" t="s">
        <v>52</v>
      </c>
    </row>
    <row r="19" spans="1:11" s="10" customFormat="1" ht="42.75" customHeight="1">
      <c r="A19" s="56"/>
      <c r="B19" s="56"/>
      <c r="C19" s="56"/>
      <c r="D19" s="16" t="s">
        <v>47</v>
      </c>
      <c r="E19" s="16" t="s">
        <v>47</v>
      </c>
      <c r="F19" s="15" t="s">
        <v>48</v>
      </c>
      <c r="G19" s="16" t="s">
        <v>49</v>
      </c>
      <c r="H19" s="16" t="s">
        <v>49</v>
      </c>
      <c r="I19" s="16" t="s">
        <v>50</v>
      </c>
      <c r="J19" s="56"/>
      <c r="K19" s="56"/>
    </row>
    <row r="20" spans="1:11" s="6" customFormat="1" ht="79.5" customHeight="1">
      <c r="A20" s="4">
        <v>10</v>
      </c>
      <c r="B20" s="2" t="s">
        <v>17</v>
      </c>
      <c r="C20" s="5">
        <v>0.5888888888888889</v>
      </c>
      <c r="D20" s="23">
        <v>2</v>
      </c>
      <c r="E20" s="23">
        <v>2</v>
      </c>
      <c r="F20" s="23">
        <v>1</v>
      </c>
      <c r="G20" s="23">
        <v>1</v>
      </c>
      <c r="H20" s="23">
        <v>1</v>
      </c>
      <c r="I20" s="23">
        <v>1</v>
      </c>
      <c r="J20" s="18"/>
      <c r="K20" s="23">
        <f>SUM(D20:I20)</f>
        <v>8</v>
      </c>
    </row>
    <row r="21" spans="1:11" s="6" customFormat="1" ht="68.25" customHeight="1">
      <c r="A21" s="4">
        <v>11</v>
      </c>
      <c r="B21" s="2" t="s">
        <v>18</v>
      </c>
      <c r="C21" s="5">
        <v>0.2708333333333333</v>
      </c>
      <c r="D21" s="23">
        <v>7</v>
      </c>
      <c r="E21" s="23">
        <v>7</v>
      </c>
      <c r="F21" s="23">
        <v>5</v>
      </c>
      <c r="G21" s="23">
        <v>6</v>
      </c>
      <c r="H21" s="23">
        <v>5</v>
      </c>
      <c r="I21" s="23">
        <v>3</v>
      </c>
      <c r="J21" s="18"/>
      <c r="K21" s="23">
        <f>SUM(D21:I21)</f>
        <v>33</v>
      </c>
    </row>
    <row r="22" spans="1:11" s="6" customFormat="1" ht="66.75" customHeight="1">
      <c r="A22" s="4">
        <v>12</v>
      </c>
      <c r="B22" s="2" t="s">
        <v>19</v>
      </c>
      <c r="C22" s="5">
        <v>0.15277777777777776</v>
      </c>
      <c r="D22" s="23">
        <v>5</v>
      </c>
      <c r="E22" s="23">
        <v>5</v>
      </c>
      <c r="F22" s="23">
        <v>4</v>
      </c>
      <c r="G22" s="23">
        <v>3</v>
      </c>
      <c r="H22" s="23">
        <v>3</v>
      </c>
      <c r="I22" s="23">
        <v>1</v>
      </c>
      <c r="J22" s="18"/>
      <c r="K22" s="23">
        <f>SUM(D22:I22)</f>
        <v>21</v>
      </c>
    </row>
    <row r="23" spans="1:8" s="3" customFormat="1" ht="45" customHeight="1">
      <c r="A23" s="7"/>
      <c r="B23" s="57" t="s">
        <v>0</v>
      </c>
      <c r="C23" s="58"/>
      <c r="D23" s="58"/>
      <c r="E23" s="58"/>
      <c r="F23" s="58"/>
      <c r="G23" s="59"/>
      <c r="H23" s="17"/>
    </row>
    <row r="24" spans="1:11" s="3" customFormat="1" ht="45" customHeight="1">
      <c r="A24" s="7"/>
      <c r="B24" s="11"/>
      <c r="C24" s="12"/>
      <c r="D24" s="9">
        <v>1</v>
      </c>
      <c r="E24" s="9">
        <v>2</v>
      </c>
      <c r="F24" s="9">
        <v>3</v>
      </c>
      <c r="G24" s="9">
        <v>4</v>
      </c>
      <c r="H24" s="9">
        <v>5</v>
      </c>
      <c r="I24" s="9">
        <v>6</v>
      </c>
      <c r="J24" s="9">
        <v>7</v>
      </c>
      <c r="K24" s="9">
        <v>8</v>
      </c>
    </row>
    <row r="25" spans="1:11" s="6" customFormat="1" ht="73.5" customHeight="1">
      <c r="A25" s="4">
        <v>13</v>
      </c>
      <c r="B25" s="2" t="s">
        <v>20</v>
      </c>
      <c r="C25" s="5">
        <v>0.23680555555555557</v>
      </c>
      <c r="D25" s="23">
        <v>1</v>
      </c>
      <c r="E25" s="23">
        <v>1</v>
      </c>
      <c r="F25" s="23">
        <v>1</v>
      </c>
      <c r="G25" s="23">
        <v>1</v>
      </c>
      <c r="H25" s="23">
        <v>1</v>
      </c>
      <c r="I25" s="23">
        <v>1</v>
      </c>
      <c r="J25" s="18"/>
      <c r="K25" s="23">
        <f aca="true" t="shared" si="1" ref="K25:K32">SUM(D25:I25)</f>
        <v>6</v>
      </c>
    </row>
    <row r="26" spans="1:11" s="6" customFormat="1" ht="55.5" customHeight="1">
      <c r="A26" s="4">
        <v>14</v>
      </c>
      <c r="B26" s="2" t="s">
        <v>21</v>
      </c>
      <c r="C26" s="5">
        <v>0.21180555555555555</v>
      </c>
      <c r="D26" s="23">
        <v>1</v>
      </c>
      <c r="E26" s="23">
        <v>2</v>
      </c>
      <c r="F26" s="23">
        <v>1</v>
      </c>
      <c r="G26" s="23">
        <v>1</v>
      </c>
      <c r="H26" s="23">
        <v>1</v>
      </c>
      <c r="I26" s="23">
        <v>1</v>
      </c>
      <c r="J26" s="18"/>
      <c r="K26" s="23">
        <f t="shared" si="1"/>
        <v>7</v>
      </c>
    </row>
    <row r="27" spans="1:11" s="6" customFormat="1" ht="60" customHeight="1">
      <c r="A27" s="4">
        <v>15</v>
      </c>
      <c r="B27" s="2" t="s">
        <v>22</v>
      </c>
      <c r="C27" s="5">
        <v>0.16666666666666666</v>
      </c>
      <c r="D27" s="23">
        <v>2</v>
      </c>
      <c r="E27" s="23">
        <v>1</v>
      </c>
      <c r="F27" s="23">
        <v>2</v>
      </c>
      <c r="G27" s="23">
        <v>1</v>
      </c>
      <c r="H27" s="23">
        <v>2</v>
      </c>
      <c r="I27" s="23">
        <v>1</v>
      </c>
      <c r="J27" s="18"/>
      <c r="K27" s="23">
        <f t="shared" si="1"/>
        <v>9</v>
      </c>
    </row>
    <row r="28" spans="1:11" s="6" customFormat="1" ht="55.5" customHeight="1">
      <c r="A28" s="4">
        <v>16</v>
      </c>
      <c r="B28" s="2" t="s">
        <v>23</v>
      </c>
      <c r="C28" s="5">
        <v>0.17708333333333334</v>
      </c>
      <c r="D28" s="23">
        <v>2</v>
      </c>
      <c r="E28" s="23">
        <v>4</v>
      </c>
      <c r="F28" s="23">
        <v>2</v>
      </c>
      <c r="G28" s="23">
        <v>1</v>
      </c>
      <c r="H28" s="23">
        <v>2</v>
      </c>
      <c r="I28" s="23">
        <v>2</v>
      </c>
      <c r="J28" s="18"/>
      <c r="K28" s="23">
        <f t="shared" si="1"/>
        <v>13</v>
      </c>
    </row>
    <row r="29" spans="1:11" s="6" customFormat="1" ht="68.25" customHeight="1">
      <c r="A29" s="4">
        <v>17</v>
      </c>
      <c r="B29" s="2" t="s">
        <v>24</v>
      </c>
      <c r="C29" s="5">
        <v>0.13125</v>
      </c>
      <c r="D29" s="23">
        <v>2</v>
      </c>
      <c r="E29" s="23">
        <v>2</v>
      </c>
      <c r="F29" s="23">
        <v>2</v>
      </c>
      <c r="G29" s="23">
        <v>2</v>
      </c>
      <c r="H29" s="23">
        <v>3</v>
      </c>
      <c r="I29" s="23">
        <v>1</v>
      </c>
      <c r="J29" s="18"/>
      <c r="K29" s="23">
        <f t="shared" si="1"/>
        <v>12</v>
      </c>
    </row>
    <row r="30" spans="1:11" s="6" customFormat="1" ht="73.5" customHeight="1">
      <c r="A30" s="4">
        <v>18</v>
      </c>
      <c r="B30" s="2" t="s">
        <v>25</v>
      </c>
      <c r="C30" s="5">
        <v>0.25972222222222224</v>
      </c>
      <c r="D30" s="23">
        <v>5</v>
      </c>
      <c r="E30" s="23">
        <v>5</v>
      </c>
      <c r="F30" s="23">
        <v>5</v>
      </c>
      <c r="G30" s="23">
        <v>4</v>
      </c>
      <c r="H30" s="23">
        <v>4</v>
      </c>
      <c r="I30" s="23">
        <v>3</v>
      </c>
      <c r="J30" s="18"/>
      <c r="K30" s="23">
        <f t="shared" si="1"/>
        <v>26</v>
      </c>
    </row>
    <row r="31" spans="1:11" s="6" customFormat="1" ht="55.5" customHeight="1">
      <c r="A31" s="4">
        <v>19</v>
      </c>
      <c r="B31" s="2" t="s">
        <v>26</v>
      </c>
      <c r="C31" s="5">
        <v>0.13472222222222222</v>
      </c>
      <c r="D31" s="23">
        <v>4</v>
      </c>
      <c r="E31" s="23">
        <v>4</v>
      </c>
      <c r="F31" s="23">
        <v>3</v>
      </c>
      <c r="G31" s="23">
        <v>4</v>
      </c>
      <c r="H31" s="23">
        <v>3</v>
      </c>
      <c r="I31" s="23">
        <v>3</v>
      </c>
      <c r="J31" s="18"/>
      <c r="K31" s="23">
        <f t="shared" si="1"/>
        <v>21</v>
      </c>
    </row>
    <row r="32" spans="1:11" s="6" customFormat="1" ht="60.75" customHeight="1">
      <c r="A32" s="4">
        <v>20</v>
      </c>
      <c r="B32" s="2" t="s">
        <v>27</v>
      </c>
      <c r="C32" s="5">
        <v>0.20486111111111113</v>
      </c>
      <c r="D32" s="23">
        <v>4</v>
      </c>
      <c r="E32" s="23">
        <v>5</v>
      </c>
      <c r="F32" s="23">
        <v>3</v>
      </c>
      <c r="G32" s="23">
        <v>4</v>
      </c>
      <c r="H32" s="23">
        <v>3</v>
      </c>
      <c r="I32" s="23">
        <v>3</v>
      </c>
      <c r="J32" s="18"/>
      <c r="K32" s="23">
        <f t="shared" si="1"/>
        <v>22</v>
      </c>
    </row>
    <row r="33" spans="1:8" s="3" customFormat="1" ht="45" customHeight="1">
      <c r="A33" s="7"/>
      <c r="B33" s="57" t="s">
        <v>1</v>
      </c>
      <c r="C33" s="58"/>
      <c r="D33" s="58"/>
      <c r="E33" s="58"/>
      <c r="F33" s="58"/>
      <c r="G33" s="59"/>
      <c r="H33" s="17"/>
    </row>
    <row r="34" spans="1:11" s="1" customFormat="1" ht="24.75" customHeight="1">
      <c r="A34" s="55" t="s">
        <v>3</v>
      </c>
      <c r="B34" s="55" t="s">
        <v>4</v>
      </c>
      <c r="C34" s="55" t="s">
        <v>5</v>
      </c>
      <c r="D34" s="9">
        <v>1</v>
      </c>
      <c r="E34" s="9">
        <v>2</v>
      </c>
      <c r="F34" s="9">
        <v>3</v>
      </c>
      <c r="G34" s="9">
        <v>4</v>
      </c>
      <c r="H34" s="9">
        <v>5</v>
      </c>
      <c r="I34" s="9">
        <v>6</v>
      </c>
      <c r="J34" s="9">
        <v>7</v>
      </c>
      <c r="K34" s="9">
        <v>8</v>
      </c>
    </row>
    <row r="35" spans="1:11" s="1" customFormat="1" ht="53.25" customHeight="1">
      <c r="A35" s="55"/>
      <c r="B35" s="55"/>
      <c r="C35" s="55"/>
      <c r="D35" s="9" t="s">
        <v>41</v>
      </c>
      <c r="E35" s="9" t="s">
        <v>42</v>
      </c>
      <c r="F35" s="9" t="s">
        <v>43</v>
      </c>
      <c r="G35" s="9" t="s">
        <v>44</v>
      </c>
      <c r="H35" s="9" t="s">
        <v>45</v>
      </c>
      <c r="I35" s="9" t="s">
        <v>46</v>
      </c>
      <c r="J35" s="55" t="s">
        <v>51</v>
      </c>
      <c r="K35" s="55" t="s">
        <v>52</v>
      </c>
    </row>
    <row r="36" spans="1:11" s="10" customFormat="1" ht="42.75" customHeight="1">
      <c r="A36" s="56"/>
      <c r="B36" s="56"/>
      <c r="C36" s="56"/>
      <c r="D36" s="16" t="s">
        <v>47</v>
      </c>
      <c r="E36" s="16" t="s">
        <v>47</v>
      </c>
      <c r="F36" s="15" t="s">
        <v>48</v>
      </c>
      <c r="G36" s="16" t="s">
        <v>49</v>
      </c>
      <c r="H36" s="16" t="s">
        <v>49</v>
      </c>
      <c r="I36" s="16" t="s">
        <v>50</v>
      </c>
      <c r="J36" s="56"/>
      <c r="K36" s="56"/>
    </row>
    <row r="37" spans="1:11" s="6" customFormat="1" ht="73.5" customHeight="1">
      <c r="A37" s="4">
        <v>21</v>
      </c>
      <c r="B37" s="2" t="s">
        <v>28</v>
      </c>
      <c r="C37" s="5">
        <v>0.2534722222222222</v>
      </c>
      <c r="D37" s="23">
        <v>1</v>
      </c>
      <c r="E37" s="23">
        <v>1</v>
      </c>
      <c r="F37" s="23">
        <v>1</v>
      </c>
      <c r="G37" s="23">
        <v>1</v>
      </c>
      <c r="H37" s="23">
        <v>1</v>
      </c>
      <c r="I37" s="23">
        <v>1</v>
      </c>
      <c r="J37" s="18"/>
      <c r="K37" s="23">
        <f>SUM(D37:I37)</f>
        <v>6</v>
      </c>
    </row>
    <row r="38" spans="1:11" s="6" customFormat="1" ht="81.75" customHeight="1">
      <c r="A38" s="4">
        <v>22</v>
      </c>
      <c r="B38" s="2" t="s">
        <v>29</v>
      </c>
      <c r="C38" s="5">
        <v>0.5493055555555556</v>
      </c>
      <c r="D38" s="84" t="s">
        <v>56</v>
      </c>
      <c r="E38" s="85"/>
      <c r="F38" s="85"/>
      <c r="G38" s="85"/>
      <c r="H38" s="85"/>
      <c r="I38" s="86"/>
      <c r="J38" s="18"/>
      <c r="K38" s="23">
        <f>SUM(D38:I38)</f>
        <v>0</v>
      </c>
    </row>
    <row r="39" spans="1:11" s="6" customFormat="1" ht="82.5" customHeight="1">
      <c r="A39" s="4">
        <v>23</v>
      </c>
      <c r="B39" s="2" t="s">
        <v>30</v>
      </c>
      <c r="C39" s="5">
        <v>0.5770833333333333</v>
      </c>
      <c r="D39" s="23">
        <v>10</v>
      </c>
      <c r="E39" s="23">
        <v>10</v>
      </c>
      <c r="F39" s="23">
        <v>8</v>
      </c>
      <c r="G39" s="23">
        <v>8</v>
      </c>
      <c r="H39" s="23">
        <v>7</v>
      </c>
      <c r="I39" s="23">
        <v>3</v>
      </c>
      <c r="J39" s="18"/>
      <c r="K39" s="23">
        <f>SUM(D39:I39)</f>
        <v>46</v>
      </c>
    </row>
    <row r="40" spans="1:11" s="6" customFormat="1" ht="82.5" customHeight="1">
      <c r="A40" s="4">
        <v>24</v>
      </c>
      <c r="B40" s="2" t="s">
        <v>31</v>
      </c>
      <c r="C40" s="5">
        <v>0.375</v>
      </c>
      <c r="D40" s="23">
        <v>10</v>
      </c>
      <c r="E40" s="23">
        <v>10</v>
      </c>
      <c r="F40" s="23">
        <v>8</v>
      </c>
      <c r="G40" s="23">
        <v>8</v>
      </c>
      <c r="H40" s="23">
        <v>7</v>
      </c>
      <c r="I40" s="23">
        <v>3</v>
      </c>
      <c r="J40" s="18"/>
      <c r="K40" s="23">
        <f>SUM(D40:I40)</f>
        <v>46</v>
      </c>
    </row>
    <row r="41" spans="1:11" s="6" customFormat="1" ht="78.75" customHeight="1">
      <c r="A41" s="4">
        <v>25</v>
      </c>
      <c r="B41" s="2" t="s">
        <v>32</v>
      </c>
      <c r="C41" s="5">
        <v>0.16666666666666666</v>
      </c>
      <c r="D41" s="23">
        <v>10</v>
      </c>
      <c r="E41" s="23">
        <v>10</v>
      </c>
      <c r="F41" s="23">
        <v>7</v>
      </c>
      <c r="G41" s="23">
        <v>8</v>
      </c>
      <c r="H41" s="23">
        <v>6</v>
      </c>
      <c r="I41" s="23">
        <v>3</v>
      </c>
      <c r="J41" s="18"/>
      <c r="K41" s="23">
        <f>SUM(D41:I41)</f>
        <v>44</v>
      </c>
    </row>
    <row r="42" spans="1:8" s="3" customFormat="1" ht="45" customHeight="1">
      <c r="A42" s="7"/>
      <c r="B42" s="57" t="s">
        <v>6</v>
      </c>
      <c r="C42" s="58"/>
      <c r="D42" s="58"/>
      <c r="E42" s="58"/>
      <c r="F42" s="58"/>
      <c r="G42" s="59"/>
      <c r="H42" s="17"/>
    </row>
    <row r="43" spans="1:11" s="1" customFormat="1" ht="24.75" customHeight="1">
      <c r="A43" s="55" t="s">
        <v>3</v>
      </c>
      <c r="B43" s="55" t="s">
        <v>4</v>
      </c>
      <c r="C43" s="55" t="s">
        <v>5</v>
      </c>
      <c r="D43" s="9">
        <v>1</v>
      </c>
      <c r="E43" s="9">
        <v>2</v>
      </c>
      <c r="F43" s="9">
        <v>3</v>
      </c>
      <c r="G43" s="9">
        <v>4</v>
      </c>
      <c r="H43" s="9">
        <v>5</v>
      </c>
      <c r="I43" s="9">
        <v>6</v>
      </c>
      <c r="J43" s="9">
        <v>7</v>
      </c>
      <c r="K43" s="9">
        <v>8</v>
      </c>
    </row>
    <row r="44" spans="1:11" s="1" customFormat="1" ht="53.25" customHeight="1">
      <c r="A44" s="55"/>
      <c r="B44" s="55"/>
      <c r="C44" s="55"/>
      <c r="D44" s="9" t="s">
        <v>41</v>
      </c>
      <c r="E44" s="9" t="s">
        <v>42</v>
      </c>
      <c r="F44" s="9" t="s">
        <v>43</v>
      </c>
      <c r="G44" s="9" t="s">
        <v>44</v>
      </c>
      <c r="H44" s="9" t="s">
        <v>45</v>
      </c>
      <c r="I44" s="9" t="s">
        <v>46</v>
      </c>
      <c r="J44" s="55" t="s">
        <v>51</v>
      </c>
      <c r="K44" s="55" t="s">
        <v>52</v>
      </c>
    </row>
    <row r="45" spans="1:11" s="10" customFormat="1" ht="42.75" customHeight="1">
      <c r="A45" s="56"/>
      <c r="B45" s="56"/>
      <c r="C45" s="56"/>
      <c r="D45" s="16" t="s">
        <v>47</v>
      </c>
      <c r="E45" s="16" t="s">
        <v>47</v>
      </c>
      <c r="F45" s="15" t="s">
        <v>48</v>
      </c>
      <c r="G45" s="16" t="s">
        <v>49</v>
      </c>
      <c r="H45" s="16" t="s">
        <v>49</v>
      </c>
      <c r="I45" s="16" t="s">
        <v>50</v>
      </c>
      <c r="J45" s="56"/>
      <c r="K45" s="56"/>
    </row>
    <row r="46" spans="1:11" s="6" customFormat="1" ht="69.75" customHeight="1">
      <c r="A46" s="4">
        <v>26</v>
      </c>
      <c r="B46" s="2" t="s">
        <v>33</v>
      </c>
      <c r="C46" s="5">
        <v>0.35833333333333334</v>
      </c>
      <c r="D46" s="23">
        <v>2</v>
      </c>
      <c r="E46" s="23">
        <v>2</v>
      </c>
      <c r="F46" s="23">
        <v>1</v>
      </c>
      <c r="G46" s="23">
        <v>2</v>
      </c>
      <c r="H46" s="23">
        <v>2</v>
      </c>
      <c r="I46" s="23">
        <v>1</v>
      </c>
      <c r="J46" s="18"/>
      <c r="K46" s="23">
        <f>SUM(D46:I46)</f>
        <v>10</v>
      </c>
    </row>
    <row r="47" spans="1:11" s="6" customFormat="1" ht="65.25" customHeight="1">
      <c r="A47" s="4">
        <v>27</v>
      </c>
      <c r="B47" s="2" t="s">
        <v>34</v>
      </c>
      <c r="C47" s="5">
        <v>0.4583333333333333</v>
      </c>
      <c r="D47" s="23">
        <v>3</v>
      </c>
      <c r="E47" s="23">
        <v>3</v>
      </c>
      <c r="F47" s="23">
        <v>2</v>
      </c>
      <c r="G47" s="23">
        <v>2</v>
      </c>
      <c r="H47" s="23">
        <v>2</v>
      </c>
      <c r="I47" s="23">
        <v>1</v>
      </c>
      <c r="J47" s="18"/>
      <c r="K47" s="23">
        <f>SUM(D47:I47)</f>
        <v>13</v>
      </c>
    </row>
    <row r="48" spans="1:11" s="6" customFormat="1" ht="60" customHeight="1">
      <c r="A48" s="4">
        <v>28</v>
      </c>
      <c r="B48" s="2" t="s">
        <v>35</v>
      </c>
      <c r="C48" s="8">
        <v>0.40902777777777777</v>
      </c>
      <c r="D48" s="23">
        <v>4</v>
      </c>
      <c r="E48" s="23">
        <v>4</v>
      </c>
      <c r="F48" s="23">
        <v>3</v>
      </c>
      <c r="G48" s="23">
        <v>4</v>
      </c>
      <c r="H48" s="23">
        <v>4</v>
      </c>
      <c r="I48" s="23">
        <v>2</v>
      </c>
      <c r="J48" s="18"/>
      <c r="K48" s="23">
        <f>SUM(D48:I48)</f>
        <v>21</v>
      </c>
    </row>
    <row r="49" spans="1:8" s="3" customFormat="1" ht="45" customHeight="1">
      <c r="A49" s="7"/>
      <c r="B49" s="57" t="s">
        <v>7</v>
      </c>
      <c r="C49" s="58"/>
      <c r="D49" s="58"/>
      <c r="E49" s="58"/>
      <c r="F49" s="58"/>
      <c r="G49" s="59"/>
      <c r="H49" s="17"/>
    </row>
    <row r="50" spans="1:11" s="6" customFormat="1" ht="54.75" customHeight="1">
      <c r="A50" s="4">
        <v>29</v>
      </c>
      <c r="B50" s="2" t="s">
        <v>8</v>
      </c>
      <c r="C50" s="79"/>
      <c r="D50" s="68"/>
      <c r="E50" s="68"/>
      <c r="F50" s="68"/>
      <c r="G50" s="68"/>
      <c r="H50" s="68"/>
      <c r="I50" s="68"/>
      <c r="J50" s="68"/>
      <c r="K50" s="69"/>
    </row>
    <row r="51" spans="1:11" s="6" customFormat="1" ht="54.75" customHeight="1">
      <c r="A51" s="4">
        <v>30</v>
      </c>
      <c r="B51" s="2"/>
      <c r="C51" s="79"/>
      <c r="D51" s="68"/>
      <c r="E51" s="68"/>
      <c r="F51" s="68"/>
      <c r="G51" s="68"/>
      <c r="H51" s="68"/>
      <c r="I51" s="68"/>
      <c r="J51" s="68"/>
      <c r="K51" s="69"/>
    </row>
    <row r="52" spans="1:9" s="6" customFormat="1" ht="45" customHeight="1">
      <c r="A52" s="3"/>
      <c r="C52" s="3"/>
      <c r="D52" s="3"/>
      <c r="E52" s="3"/>
      <c r="F52" s="3"/>
      <c r="G52" s="3"/>
      <c r="H52" s="3"/>
      <c r="I52" s="3"/>
    </row>
  </sheetData>
  <sheetProtection/>
  <mergeCells count="31">
    <mergeCell ref="K18:K19"/>
    <mergeCell ref="C50:K50"/>
    <mergeCell ref="C51:K51"/>
    <mergeCell ref="B49:G49"/>
    <mergeCell ref="J35:J36"/>
    <mergeCell ref="K35:K36"/>
    <mergeCell ref="J44:J45"/>
    <mergeCell ref="K44:K45"/>
    <mergeCell ref="C34:C36"/>
    <mergeCell ref="A1:I1"/>
    <mergeCell ref="A3:I3"/>
    <mergeCell ref="D4:I4"/>
    <mergeCell ref="C4:C7"/>
    <mergeCell ref="C2:K2"/>
    <mergeCell ref="J6:J7"/>
    <mergeCell ref="K6:K7"/>
    <mergeCell ref="J18:J19"/>
    <mergeCell ref="A43:A45"/>
    <mergeCell ref="B43:B45"/>
    <mergeCell ref="C43:C45"/>
    <mergeCell ref="B42:G42"/>
    <mergeCell ref="B23:G23"/>
    <mergeCell ref="A34:A36"/>
    <mergeCell ref="B34:B36"/>
    <mergeCell ref="D38:I38"/>
    <mergeCell ref="B4:B7"/>
    <mergeCell ref="A4:A7"/>
    <mergeCell ref="B33:G33"/>
    <mergeCell ref="A17:A19"/>
    <mergeCell ref="B17:B19"/>
    <mergeCell ref="C17:C19"/>
  </mergeCells>
  <printOptions/>
  <pageMargins left="0.3937007874015748" right="0.3937007874015748" top="0.3937007874015748" bottom="0.3937007874015748" header="0.31496062992125984" footer="0.31496062992125984"/>
  <pageSetup fitToHeight="5" horizontalDpi="600" verticalDpi="600" orientation="landscape" paperSize="9" scale="59" r:id="rId1"/>
  <rowBreaks count="3" manualBreakCount="3">
    <brk id="16" max="10" man="1"/>
    <brk id="32" max="10" man="1"/>
    <brk id="48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K52"/>
  <sheetViews>
    <sheetView view="pageBreakPreview" zoomScale="75" zoomScaleNormal="70" zoomScaleSheetLayoutView="75" workbookViewId="0" topLeftCell="A10">
      <selection activeCell="D38" sqref="D38:I38"/>
    </sheetView>
  </sheetViews>
  <sheetFormatPr defaultColWidth="49.25390625" defaultRowHeight="45" customHeight="1"/>
  <cols>
    <col min="1" max="1" width="8.25390625" style="1" customWidth="1"/>
    <col min="2" max="2" width="35.125" style="0" customWidth="1"/>
    <col min="3" max="3" width="9.75390625" style="1" customWidth="1"/>
    <col min="4" max="9" width="20.75390625" style="1" customWidth="1"/>
    <col min="10" max="10" width="33.625" style="0" customWidth="1"/>
    <col min="11" max="11" width="16.125" style="0" customWidth="1"/>
    <col min="12" max="12" width="18.875" style="0" customWidth="1"/>
  </cols>
  <sheetData>
    <row r="1" spans="1:9" ht="45" customHeight="1">
      <c r="A1" s="62" t="s">
        <v>37</v>
      </c>
      <c r="B1" s="62"/>
      <c r="C1" s="80"/>
      <c r="D1" s="80"/>
      <c r="E1" s="80"/>
      <c r="F1" s="80"/>
      <c r="G1" s="80"/>
      <c r="H1" s="80"/>
      <c r="I1" s="80"/>
    </row>
    <row r="2" spans="1:11" ht="45" customHeight="1">
      <c r="A2" s="13" t="s">
        <v>38</v>
      </c>
      <c r="B2" s="14"/>
      <c r="C2" s="82" t="s">
        <v>39</v>
      </c>
      <c r="D2" s="83"/>
      <c r="E2" s="83"/>
      <c r="F2" s="83"/>
      <c r="G2" s="83"/>
      <c r="H2" s="83"/>
      <c r="I2" s="83"/>
      <c r="J2" s="83"/>
      <c r="K2" s="83"/>
    </row>
    <row r="3" spans="1:9" s="1" customFormat="1" ht="45" customHeight="1">
      <c r="A3" s="66" t="s">
        <v>2</v>
      </c>
      <c r="B3" s="67"/>
      <c r="C3" s="81"/>
      <c r="D3" s="81"/>
      <c r="E3" s="81"/>
      <c r="F3" s="81"/>
      <c r="G3" s="81"/>
      <c r="H3" s="81"/>
      <c r="I3" s="81"/>
    </row>
    <row r="4" spans="1:9" s="1" customFormat="1" ht="24.75" customHeight="1">
      <c r="A4" s="74" t="s">
        <v>3</v>
      </c>
      <c r="B4" s="71" t="s">
        <v>4</v>
      </c>
      <c r="C4" s="70" t="s">
        <v>5</v>
      </c>
      <c r="D4" s="53" t="s">
        <v>40</v>
      </c>
      <c r="E4" s="68"/>
      <c r="F4" s="68"/>
      <c r="G4" s="68"/>
      <c r="H4" s="68"/>
      <c r="I4" s="69"/>
    </row>
    <row r="5" spans="1:11" s="1" customFormat="1" ht="24.75" customHeight="1">
      <c r="A5" s="75"/>
      <c r="B5" s="72"/>
      <c r="C5" s="60"/>
      <c r="D5" s="9">
        <v>1</v>
      </c>
      <c r="E5" s="9">
        <v>2</v>
      </c>
      <c r="F5" s="9">
        <v>3</v>
      </c>
      <c r="G5" s="9">
        <v>4</v>
      </c>
      <c r="H5" s="9">
        <v>5</v>
      </c>
      <c r="I5" s="9">
        <v>6</v>
      </c>
      <c r="J5" s="9">
        <v>7</v>
      </c>
      <c r="K5" s="9">
        <v>8</v>
      </c>
    </row>
    <row r="6" spans="1:11" s="1" customFormat="1" ht="53.25" customHeight="1">
      <c r="A6" s="75"/>
      <c r="B6" s="72"/>
      <c r="C6" s="60"/>
      <c r="D6" s="9" t="s">
        <v>41</v>
      </c>
      <c r="E6" s="9" t="s">
        <v>42</v>
      </c>
      <c r="F6" s="9" t="s">
        <v>43</v>
      </c>
      <c r="G6" s="9" t="s">
        <v>44</v>
      </c>
      <c r="H6" s="9" t="s">
        <v>45</v>
      </c>
      <c r="I6" s="9" t="s">
        <v>46</v>
      </c>
      <c r="J6" s="55" t="s">
        <v>51</v>
      </c>
      <c r="K6" s="55" t="s">
        <v>52</v>
      </c>
    </row>
    <row r="7" spans="1:11" s="10" customFormat="1" ht="42.75" customHeight="1">
      <c r="A7" s="76"/>
      <c r="B7" s="73"/>
      <c r="C7" s="61"/>
      <c r="D7" s="16" t="s">
        <v>47</v>
      </c>
      <c r="E7" s="16" t="s">
        <v>47</v>
      </c>
      <c r="F7" s="15" t="s">
        <v>48</v>
      </c>
      <c r="G7" s="16" t="s">
        <v>49</v>
      </c>
      <c r="H7" s="16" t="s">
        <v>49</v>
      </c>
      <c r="I7" s="16" t="s">
        <v>50</v>
      </c>
      <c r="J7" s="56"/>
      <c r="K7" s="56"/>
    </row>
    <row r="8" spans="1:11" s="6" customFormat="1" ht="57" customHeight="1">
      <c r="A8" s="4">
        <v>1</v>
      </c>
      <c r="B8" s="2" t="s">
        <v>9</v>
      </c>
      <c r="C8" s="5">
        <v>0.13194444444444445</v>
      </c>
      <c r="D8" s="23">
        <v>8</v>
      </c>
      <c r="E8" s="23">
        <v>8</v>
      </c>
      <c r="F8" s="23">
        <v>6</v>
      </c>
      <c r="G8" s="23">
        <v>6</v>
      </c>
      <c r="H8" s="23">
        <v>6</v>
      </c>
      <c r="I8" s="23">
        <v>2</v>
      </c>
      <c r="J8" s="18"/>
      <c r="K8" s="23">
        <f aca="true" t="shared" si="0" ref="K8:K16">SUM(D8:I8)</f>
        <v>36</v>
      </c>
    </row>
    <row r="9" spans="1:11" s="6" customFormat="1" ht="62.25" customHeight="1">
      <c r="A9" s="4">
        <v>2</v>
      </c>
      <c r="B9" s="2" t="s">
        <v>10</v>
      </c>
      <c r="C9" s="5">
        <v>0.2798611111111111</v>
      </c>
      <c r="D9" s="23">
        <v>5</v>
      </c>
      <c r="E9" s="23">
        <v>7</v>
      </c>
      <c r="F9" s="23">
        <v>6</v>
      </c>
      <c r="G9" s="23">
        <v>6</v>
      </c>
      <c r="H9" s="23">
        <v>5</v>
      </c>
      <c r="I9" s="23">
        <v>2</v>
      </c>
      <c r="J9" s="18"/>
      <c r="K9" s="23">
        <f t="shared" si="0"/>
        <v>31</v>
      </c>
    </row>
    <row r="10" spans="1:11" s="6" customFormat="1" ht="78" customHeight="1">
      <c r="A10" s="4">
        <v>3</v>
      </c>
      <c r="B10" s="2" t="s">
        <v>11</v>
      </c>
      <c r="C10" s="5">
        <v>0.5756944444444444</v>
      </c>
      <c r="D10" s="23">
        <v>9</v>
      </c>
      <c r="E10" s="23">
        <v>10</v>
      </c>
      <c r="F10" s="23">
        <v>8</v>
      </c>
      <c r="G10" s="23">
        <v>7</v>
      </c>
      <c r="H10" s="23">
        <v>7</v>
      </c>
      <c r="I10" s="23">
        <v>3</v>
      </c>
      <c r="J10" s="18"/>
      <c r="K10" s="23">
        <f t="shared" si="0"/>
        <v>44</v>
      </c>
    </row>
    <row r="11" spans="1:11" s="6" customFormat="1" ht="57.75" customHeight="1">
      <c r="A11" s="4">
        <v>4</v>
      </c>
      <c r="B11" s="2" t="s">
        <v>12</v>
      </c>
      <c r="C11" s="5">
        <v>0.5090277777777777</v>
      </c>
      <c r="D11" s="23">
        <v>7</v>
      </c>
      <c r="E11" s="23">
        <v>7</v>
      </c>
      <c r="F11" s="23">
        <v>6</v>
      </c>
      <c r="G11" s="23">
        <v>4</v>
      </c>
      <c r="H11" s="23">
        <v>5</v>
      </c>
      <c r="I11" s="23">
        <v>2</v>
      </c>
      <c r="J11" s="18"/>
      <c r="K11" s="23">
        <f t="shared" si="0"/>
        <v>31</v>
      </c>
    </row>
    <row r="12" spans="1:11" s="6" customFormat="1" ht="63" customHeight="1">
      <c r="A12" s="4">
        <v>5</v>
      </c>
      <c r="B12" s="2" t="s">
        <v>13</v>
      </c>
      <c r="C12" s="5">
        <v>0.5534722222222223</v>
      </c>
      <c r="D12" s="23">
        <v>5</v>
      </c>
      <c r="E12" s="23">
        <v>9</v>
      </c>
      <c r="F12" s="23">
        <v>7</v>
      </c>
      <c r="G12" s="23">
        <v>6</v>
      </c>
      <c r="H12" s="23">
        <v>2</v>
      </c>
      <c r="I12" s="23">
        <v>3</v>
      </c>
      <c r="J12" s="18"/>
      <c r="K12" s="23">
        <f t="shared" si="0"/>
        <v>32</v>
      </c>
    </row>
    <row r="13" spans="1:11" s="6" customFormat="1" ht="63.75" customHeight="1">
      <c r="A13" s="4">
        <v>6</v>
      </c>
      <c r="B13" s="2" t="s">
        <v>14</v>
      </c>
      <c r="C13" s="5">
        <v>0.31666666666666665</v>
      </c>
      <c r="D13" s="23">
        <v>6</v>
      </c>
      <c r="E13" s="23">
        <v>8</v>
      </c>
      <c r="F13" s="23">
        <v>6</v>
      </c>
      <c r="G13" s="23">
        <v>6</v>
      </c>
      <c r="H13" s="23">
        <v>4</v>
      </c>
      <c r="I13" s="23">
        <v>2</v>
      </c>
      <c r="J13" s="18"/>
      <c r="K13" s="23">
        <f t="shared" si="0"/>
        <v>32</v>
      </c>
    </row>
    <row r="14" spans="1:11" s="6" customFormat="1" ht="54" customHeight="1">
      <c r="A14" s="4">
        <v>7</v>
      </c>
      <c r="B14" s="2" t="s">
        <v>15</v>
      </c>
      <c r="C14" s="5">
        <v>0.23958333333333334</v>
      </c>
      <c r="D14" s="23">
        <v>4</v>
      </c>
      <c r="E14" s="23">
        <v>5</v>
      </c>
      <c r="F14" s="23">
        <v>5</v>
      </c>
      <c r="G14" s="23">
        <v>1</v>
      </c>
      <c r="H14" s="23">
        <v>1</v>
      </c>
      <c r="I14" s="23">
        <v>1</v>
      </c>
      <c r="J14" s="18"/>
      <c r="K14" s="23">
        <f t="shared" si="0"/>
        <v>17</v>
      </c>
    </row>
    <row r="15" spans="1:11" s="6" customFormat="1" ht="63.75" customHeight="1">
      <c r="A15" s="20">
        <v>8</v>
      </c>
      <c r="B15" s="21" t="s">
        <v>36</v>
      </c>
      <c r="C15" s="22">
        <v>0.27638888888888885</v>
      </c>
      <c r="D15" s="23">
        <v>8</v>
      </c>
      <c r="E15" s="23">
        <v>10</v>
      </c>
      <c r="F15" s="23">
        <v>7</v>
      </c>
      <c r="G15" s="23">
        <v>7</v>
      </c>
      <c r="H15" s="23">
        <v>8</v>
      </c>
      <c r="I15" s="23">
        <v>3</v>
      </c>
      <c r="J15" s="18"/>
      <c r="K15" s="23">
        <f t="shared" si="0"/>
        <v>43</v>
      </c>
    </row>
    <row r="16" spans="1:11" s="6" customFormat="1" ht="63.75" customHeight="1">
      <c r="A16" s="4">
        <v>9</v>
      </c>
      <c r="B16" s="2" t="s">
        <v>16</v>
      </c>
      <c r="C16" s="5">
        <v>0.35</v>
      </c>
      <c r="D16" s="23">
        <v>2</v>
      </c>
      <c r="E16" s="23">
        <v>7</v>
      </c>
      <c r="F16" s="23">
        <v>4</v>
      </c>
      <c r="G16" s="23">
        <v>3</v>
      </c>
      <c r="H16" s="23">
        <v>1</v>
      </c>
      <c r="I16" s="23">
        <v>3</v>
      </c>
      <c r="J16" s="18"/>
      <c r="K16" s="23">
        <f t="shared" si="0"/>
        <v>20</v>
      </c>
    </row>
    <row r="17" spans="1:11" s="1" customFormat="1" ht="24.75" customHeight="1">
      <c r="A17" s="55" t="s">
        <v>3</v>
      </c>
      <c r="B17" s="55" t="s">
        <v>4</v>
      </c>
      <c r="C17" s="55" t="s">
        <v>5</v>
      </c>
      <c r="D17" s="9">
        <v>1</v>
      </c>
      <c r="E17" s="9">
        <v>2</v>
      </c>
      <c r="F17" s="9">
        <v>3</v>
      </c>
      <c r="G17" s="9">
        <v>4</v>
      </c>
      <c r="H17" s="9">
        <v>5</v>
      </c>
      <c r="I17" s="9">
        <v>6</v>
      </c>
      <c r="J17" s="9">
        <v>7</v>
      </c>
      <c r="K17" s="9">
        <v>8</v>
      </c>
    </row>
    <row r="18" spans="1:11" s="1" customFormat="1" ht="53.25" customHeight="1">
      <c r="A18" s="55"/>
      <c r="B18" s="55"/>
      <c r="C18" s="55"/>
      <c r="D18" s="9" t="s">
        <v>41</v>
      </c>
      <c r="E18" s="9" t="s">
        <v>42</v>
      </c>
      <c r="F18" s="9" t="s">
        <v>43</v>
      </c>
      <c r="G18" s="9" t="s">
        <v>44</v>
      </c>
      <c r="H18" s="9" t="s">
        <v>45</v>
      </c>
      <c r="I18" s="9" t="s">
        <v>46</v>
      </c>
      <c r="J18" s="55" t="s">
        <v>51</v>
      </c>
      <c r="K18" s="55" t="s">
        <v>52</v>
      </c>
    </row>
    <row r="19" spans="1:11" s="10" customFormat="1" ht="42.75" customHeight="1">
      <c r="A19" s="56"/>
      <c r="B19" s="56"/>
      <c r="C19" s="56"/>
      <c r="D19" s="16" t="s">
        <v>47</v>
      </c>
      <c r="E19" s="16" t="s">
        <v>47</v>
      </c>
      <c r="F19" s="15" t="s">
        <v>48</v>
      </c>
      <c r="G19" s="16" t="s">
        <v>49</v>
      </c>
      <c r="H19" s="16" t="s">
        <v>49</v>
      </c>
      <c r="I19" s="16" t="s">
        <v>50</v>
      </c>
      <c r="J19" s="56"/>
      <c r="K19" s="56"/>
    </row>
    <row r="20" spans="1:11" s="6" customFormat="1" ht="79.5" customHeight="1">
      <c r="A20" s="4">
        <v>10</v>
      </c>
      <c r="B20" s="2" t="s">
        <v>17</v>
      </c>
      <c r="C20" s="5">
        <v>0.5888888888888889</v>
      </c>
      <c r="D20" s="23">
        <v>2</v>
      </c>
      <c r="E20" s="23">
        <v>2</v>
      </c>
      <c r="F20" s="23">
        <v>3</v>
      </c>
      <c r="G20" s="23">
        <v>6</v>
      </c>
      <c r="H20" s="23">
        <v>5</v>
      </c>
      <c r="I20" s="23">
        <v>1</v>
      </c>
      <c r="J20" s="18"/>
      <c r="K20" s="23">
        <f>SUM(D20:I20)</f>
        <v>19</v>
      </c>
    </row>
    <row r="21" spans="1:11" s="6" customFormat="1" ht="68.25" customHeight="1">
      <c r="A21" s="4">
        <v>11</v>
      </c>
      <c r="B21" s="2" t="s">
        <v>18</v>
      </c>
      <c r="C21" s="5">
        <v>0.2708333333333333</v>
      </c>
      <c r="D21" s="23">
        <v>4</v>
      </c>
      <c r="E21" s="23">
        <v>4</v>
      </c>
      <c r="F21" s="23">
        <v>5</v>
      </c>
      <c r="G21" s="23">
        <v>2</v>
      </c>
      <c r="H21" s="23">
        <v>3</v>
      </c>
      <c r="I21" s="23">
        <v>2</v>
      </c>
      <c r="J21" s="18"/>
      <c r="K21" s="23">
        <f>SUM(D21:I21)</f>
        <v>20</v>
      </c>
    </row>
    <row r="22" spans="1:11" s="6" customFormat="1" ht="66.75" customHeight="1">
      <c r="A22" s="4">
        <v>12</v>
      </c>
      <c r="B22" s="2" t="s">
        <v>19</v>
      </c>
      <c r="C22" s="5">
        <v>0.15277777777777776</v>
      </c>
      <c r="D22" s="23">
        <v>6</v>
      </c>
      <c r="E22" s="23">
        <v>6</v>
      </c>
      <c r="F22" s="23">
        <v>6</v>
      </c>
      <c r="G22" s="23">
        <v>5</v>
      </c>
      <c r="H22" s="23">
        <v>4</v>
      </c>
      <c r="I22" s="23">
        <v>2</v>
      </c>
      <c r="J22" s="18"/>
      <c r="K22" s="23">
        <f>SUM(D22:I22)</f>
        <v>29</v>
      </c>
    </row>
    <row r="23" spans="1:8" s="3" customFormat="1" ht="45" customHeight="1">
      <c r="A23" s="7"/>
      <c r="B23" s="57" t="s">
        <v>0</v>
      </c>
      <c r="C23" s="58"/>
      <c r="D23" s="58"/>
      <c r="E23" s="58"/>
      <c r="F23" s="58"/>
      <c r="G23" s="59"/>
      <c r="H23" s="17"/>
    </row>
    <row r="24" spans="1:11" s="3" customFormat="1" ht="45" customHeight="1">
      <c r="A24" s="7"/>
      <c r="B24" s="11"/>
      <c r="C24" s="12"/>
      <c r="D24" s="9">
        <v>1</v>
      </c>
      <c r="E24" s="9">
        <v>2</v>
      </c>
      <c r="F24" s="9">
        <v>3</v>
      </c>
      <c r="G24" s="9">
        <v>4</v>
      </c>
      <c r="H24" s="9">
        <v>5</v>
      </c>
      <c r="I24" s="9">
        <v>6</v>
      </c>
      <c r="J24" s="9">
        <v>7</v>
      </c>
      <c r="K24" s="9">
        <v>8</v>
      </c>
    </row>
    <row r="25" spans="1:11" s="6" customFormat="1" ht="73.5" customHeight="1">
      <c r="A25" s="4">
        <v>13</v>
      </c>
      <c r="B25" s="2" t="s">
        <v>20</v>
      </c>
      <c r="C25" s="5">
        <v>0.23680555555555557</v>
      </c>
      <c r="D25" s="23">
        <v>2</v>
      </c>
      <c r="E25" s="23">
        <v>2</v>
      </c>
      <c r="F25" s="23">
        <v>4</v>
      </c>
      <c r="G25" s="23">
        <v>2</v>
      </c>
      <c r="H25" s="23">
        <v>1</v>
      </c>
      <c r="I25" s="23">
        <v>1</v>
      </c>
      <c r="J25" s="18"/>
      <c r="K25" s="23">
        <f aca="true" t="shared" si="1" ref="K25:K32">SUM(D25:I25)</f>
        <v>12</v>
      </c>
    </row>
    <row r="26" spans="1:11" s="6" customFormat="1" ht="55.5" customHeight="1">
      <c r="A26" s="4">
        <v>14</v>
      </c>
      <c r="B26" s="2" t="s">
        <v>21</v>
      </c>
      <c r="C26" s="5">
        <v>0.21180555555555555</v>
      </c>
      <c r="D26" s="23">
        <v>2</v>
      </c>
      <c r="E26" s="23">
        <v>4</v>
      </c>
      <c r="F26" s="23">
        <v>4</v>
      </c>
      <c r="G26" s="23">
        <v>3</v>
      </c>
      <c r="H26" s="23">
        <v>1</v>
      </c>
      <c r="I26" s="23">
        <v>1</v>
      </c>
      <c r="J26" s="18"/>
      <c r="K26" s="23">
        <f t="shared" si="1"/>
        <v>15</v>
      </c>
    </row>
    <row r="27" spans="1:11" s="6" customFormat="1" ht="60" customHeight="1">
      <c r="A27" s="4">
        <v>15</v>
      </c>
      <c r="B27" s="2" t="s">
        <v>22</v>
      </c>
      <c r="C27" s="5">
        <v>0.16666666666666666</v>
      </c>
      <c r="D27" s="23">
        <v>2</v>
      </c>
      <c r="E27" s="23">
        <v>1</v>
      </c>
      <c r="F27" s="23">
        <v>5</v>
      </c>
      <c r="G27" s="23">
        <v>5</v>
      </c>
      <c r="H27" s="23">
        <v>3</v>
      </c>
      <c r="I27" s="23">
        <v>1</v>
      </c>
      <c r="J27" s="18"/>
      <c r="K27" s="23">
        <f t="shared" si="1"/>
        <v>17</v>
      </c>
    </row>
    <row r="28" spans="1:11" s="6" customFormat="1" ht="55.5" customHeight="1">
      <c r="A28" s="4">
        <v>16</v>
      </c>
      <c r="B28" s="2" t="s">
        <v>23</v>
      </c>
      <c r="C28" s="5">
        <v>0.17708333333333334</v>
      </c>
      <c r="D28" s="23">
        <v>7</v>
      </c>
      <c r="E28" s="23">
        <v>5</v>
      </c>
      <c r="F28" s="23">
        <v>6</v>
      </c>
      <c r="G28" s="23">
        <v>7</v>
      </c>
      <c r="H28" s="23">
        <v>6</v>
      </c>
      <c r="I28" s="23">
        <v>3</v>
      </c>
      <c r="J28" s="18"/>
      <c r="K28" s="23">
        <f t="shared" si="1"/>
        <v>34</v>
      </c>
    </row>
    <row r="29" spans="1:11" s="6" customFormat="1" ht="68.25" customHeight="1">
      <c r="A29" s="4">
        <v>17</v>
      </c>
      <c r="B29" s="2" t="s">
        <v>24</v>
      </c>
      <c r="C29" s="5">
        <v>0.13125</v>
      </c>
      <c r="D29" s="23">
        <v>2</v>
      </c>
      <c r="E29" s="23">
        <v>2</v>
      </c>
      <c r="F29" s="23">
        <v>4</v>
      </c>
      <c r="G29" s="23">
        <v>3</v>
      </c>
      <c r="H29" s="23">
        <v>4</v>
      </c>
      <c r="I29" s="23">
        <v>2</v>
      </c>
      <c r="J29" s="18"/>
      <c r="K29" s="23">
        <f t="shared" si="1"/>
        <v>17</v>
      </c>
    </row>
    <row r="30" spans="1:11" s="6" customFormat="1" ht="73.5" customHeight="1">
      <c r="A30" s="4">
        <v>18</v>
      </c>
      <c r="B30" s="2" t="s">
        <v>25</v>
      </c>
      <c r="C30" s="5">
        <v>0.25972222222222224</v>
      </c>
      <c r="D30" s="23">
        <v>10</v>
      </c>
      <c r="E30" s="23">
        <v>10</v>
      </c>
      <c r="F30" s="23">
        <v>8</v>
      </c>
      <c r="G30" s="23">
        <v>8</v>
      </c>
      <c r="H30" s="23">
        <v>8</v>
      </c>
      <c r="I30" s="23">
        <v>3</v>
      </c>
      <c r="J30" s="18"/>
      <c r="K30" s="23">
        <f t="shared" si="1"/>
        <v>47</v>
      </c>
    </row>
    <row r="31" spans="1:11" s="6" customFormat="1" ht="55.5" customHeight="1">
      <c r="A31" s="4">
        <v>19</v>
      </c>
      <c r="B31" s="2" t="s">
        <v>26</v>
      </c>
      <c r="C31" s="5">
        <v>0.13472222222222222</v>
      </c>
      <c r="D31" s="23">
        <v>6</v>
      </c>
      <c r="E31" s="23">
        <v>8</v>
      </c>
      <c r="F31" s="23">
        <v>6</v>
      </c>
      <c r="G31" s="23">
        <v>5</v>
      </c>
      <c r="H31" s="23">
        <v>5</v>
      </c>
      <c r="I31" s="23">
        <v>3</v>
      </c>
      <c r="J31" s="18"/>
      <c r="K31" s="23">
        <f t="shared" si="1"/>
        <v>33</v>
      </c>
    </row>
    <row r="32" spans="1:11" s="6" customFormat="1" ht="60.75" customHeight="1">
      <c r="A32" s="4">
        <v>20</v>
      </c>
      <c r="B32" s="2" t="s">
        <v>27</v>
      </c>
      <c r="C32" s="5">
        <v>0.20486111111111113</v>
      </c>
      <c r="D32" s="23">
        <v>3</v>
      </c>
      <c r="E32" s="23">
        <v>5</v>
      </c>
      <c r="F32" s="23">
        <v>3</v>
      </c>
      <c r="G32" s="23">
        <v>3</v>
      </c>
      <c r="H32" s="23">
        <v>2</v>
      </c>
      <c r="I32" s="23">
        <v>3</v>
      </c>
      <c r="J32" s="18"/>
      <c r="K32" s="23">
        <f t="shared" si="1"/>
        <v>19</v>
      </c>
    </row>
    <row r="33" spans="1:8" s="3" customFormat="1" ht="45" customHeight="1">
      <c r="A33" s="7"/>
      <c r="B33" s="57" t="s">
        <v>1</v>
      </c>
      <c r="C33" s="58"/>
      <c r="D33" s="58"/>
      <c r="E33" s="58"/>
      <c r="F33" s="58"/>
      <c r="G33" s="59"/>
      <c r="H33" s="17"/>
    </row>
    <row r="34" spans="1:11" s="1" customFormat="1" ht="24.75" customHeight="1">
      <c r="A34" s="55" t="s">
        <v>3</v>
      </c>
      <c r="B34" s="55" t="s">
        <v>4</v>
      </c>
      <c r="C34" s="55" t="s">
        <v>5</v>
      </c>
      <c r="D34" s="9">
        <v>1</v>
      </c>
      <c r="E34" s="9">
        <v>2</v>
      </c>
      <c r="F34" s="9">
        <v>3</v>
      </c>
      <c r="G34" s="9">
        <v>4</v>
      </c>
      <c r="H34" s="9">
        <v>5</v>
      </c>
      <c r="I34" s="9">
        <v>6</v>
      </c>
      <c r="J34" s="9">
        <v>7</v>
      </c>
      <c r="K34" s="9">
        <v>8</v>
      </c>
    </row>
    <row r="35" spans="1:11" s="1" customFormat="1" ht="53.25" customHeight="1">
      <c r="A35" s="55"/>
      <c r="B35" s="55"/>
      <c r="C35" s="55"/>
      <c r="D35" s="9" t="s">
        <v>41</v>
      </c>
      <c r="E35" s="9" t="s">
        <v>42</v>
      </c>
      <c r="F35" s="9" t="s">
        <v>43</v>
      </c>
      <c r="G35" s="9" t="s">
        <v>44</v>
      </c>
      <c r="H35" s="9" t="s">
        <v>45</v>
      </c>
      <c r="I35" s="9" t="s">
        <v>46</v>
      </c>
      <c r="J35" s="55" t="s">
        <v>51</v>
      </c>
      <c r="K35" s="55" t="s">
        <v>52</v>
      </c>
    </row>
    <row r="36" spans="1:11" s="10" customFormat="1" ht="42.75" customHeight="1">
      <c r="A36" s="56"/>
      <c r="B36" s="56"/>
      <c r="C36" s="56"/>
      <c r="D36" s="16" t="s">
        <v>47</v>
      </c>
      <c r="E36" s="16" t="s">
        <v>47</v>
      </c>
      <c r="F36" s="15" t="s">
        <v>48</v>
      </c>
      <c r="G36" s="16" t="s">
        <v>49</v>
      </c>
      <c r="H36" s="16" t="s">
        <v>49</v>
      </c>
      <c r="I36" s="16" t="s">
        <v>50</v>
      </c>
      <c r="J36" s="56"/>
      <c r="K36" s="56"/>
    </row>
    <row r="37" spans="1:11" s="6" customFormat="1" ht="73.5" customHeight="1">
      <c r="A37" s="4">
        <v>21</v>
      </c>
      <c r="B37" s="2" t="s">
        <v>28</v>
      </c>
      <c r="C37" s="5">
        <v>0.2534722222222222</v>
      </c>
      <c r="D37" s="23">
        <v>2</v>
      </c>
      <c r="E37" s="23">
        <v>2</v>
      </c>
      <c r="F37" s="23">
        <v>1</v>
      </c>
      <c r="G37" s="23">
        <v>2</v>
      </c>
      <c r="H37" s="23">
        <v>5</v>
      </c>
      <c r="I37" s="23">
        <v>2</v>
      </c>
      <c r="J37" s="18"/>
      <c r="K37" s="23">
        <f>SUM(D37:I37)</f>
        <v>14</v>
      </c>
    </row>
    <row r="38" spans="1:11" s="6" customFormat="1" ht="81.75" customHeight="1">
      <c r="A38" s="4">
        <v>22</v>
      </c>
      <c r="B38" s="2" t="s">
        <v>29</v>
      </c>
      <c r="C38" s="5">
        <v>0.5493055555555556</v>
      </c>
      <c r="D38" s="84" t="s">
        <v>59</v>
      </c>
      <c r="E38" s="85"/>
      <c r="F38" s="85"/>
      <c r="G38" s="85"/>
      <c r="H38" s="85"/>
      <c r="I38" s="86"/>
      <c r="J38" s="18"/>
      <c r="K38" s="23">
        <f>SUM(D38:I38)</f>
        <v>0</v>
      </c>
    </row>
    <row r="39" spans="1:11" s="6" customFormat="1" ht="82.5" customHeight="1">
      <c r="A39" s="4">
        <v>23</v>
      </c>
      <c r="B39" s="2" t="s">
        <v>30</v>
      </c>
      <c r="C39" s="5">
        <v>0.5770833333333333</v>
      </c>
      <c r="D39" s="23">
        <v>3</v>
      </c>
      <c r="E39" s="23">
        <v>7</v>
      </c>
      <c r="F39" s="23">
        <v>3</v>
      </c>
      <c r="G39" s="23">
        <v>7</v>
      </c>
      <c r="H39" s="23">
        <v>6</v>
      </c>
      <c r="I39" s="23">
        <v>3</v>
      </c>
      <c r="J39" s="18"/>
      <c r="K39" s="23">
        <f>SUM(D39:I39)</f>
        <v>29</v>
      </c>
    </row>
    <row r="40" spans="1:11" s="6" customFormat="1" ht="82.5" customHeight="1">
      <c r="A40" s="4">
        <v>24</v>
      </c>
      <c r="B40" s="2" t="s">
        <v>31</v>
      </c>
      <c r="C40" s="5">
        <v>0.375</v>
      </c>
      <c r="D40" s="23">
        <v>6</v>
      </c>
      <c r="E40" s="23">
        <v>6</v>
      </c>
      <c r="F40" s="23">
        <v>6</v>
      </c>
      <c r="G40" s="23">
        <v>4</v>
      </c>
      <c r="H40" s="23">
        <v>5</v>
      </c>
      <c r="I40" s="23">
        <v>2</v>
      </c>
      <c r="J40" s="18"/>
      <c r="K40" s="23">
        <f>SUM(D40:I40)</f>
        <v>29</v>
      </c>
    </row>
    <row r="41" spans="1:11" s="6" customFormat="1" ht="78.75" customHeight="1">
      <c r="A41" s="4">
        <v>25</v>
      </c>
      <c r="B41" s="2" t="s">
        <v>32</v>
      </c>
      <c r="C41" s="5">
        <v>0.16666666666666666</v>
      </c>
      <c r="D41" s="23">
        <v>8</v>
      </c>
      <c r="E41" s="23">
        <v>6</v>
      </c>
      <c r="F41" s="23">
        <v>5</v>
      </c>
      <c r="G41" s="23">
        <v>8</v>
      </c>
      <c r="H41" s="23">
        <v>5</v>
      </c>
      <c r="I41" s="23">
        <v>3</v>
      </c>
      <c r="J41" s="18" t="s">
        <v>57</v>
      </c>
      <c r="K41" s="23">
        <f>SUM(D41:I41)</f>
        <v>35</v>
      </c>
    </row>
    <row r="42" spans="1:8" s="3" customFormat="1" ht="45" customHeight="1">
      <c r="A42" s="7"/>
      <c r="B42" s="57" t="s">
        <v>6</v>
      </c>
      <c r="C42" s="58"/>
      <c r="D42" s="58"/>
      <c r="E42" s="58"/>
      <c r="F42" s="58"/>
      <c r="G42" s="59"/>
      <c r="H42" s="17"/>
    </row>
    <row r="43" spans="1:11" s="1" customFormat="1" ht="24.75" customHeight="1">
      <c r="A43" s="55" t="s">
        <v>3</v>
      </c>
      <c r="B43" s="55" t="s">
        <v>4</v>
      </c>
      <c r="C43" s="55" t="s">
        <v>5</v>
      </c>
      <c r="D43" s="9">
        <v>1</v>
      </c>
      <c r="E43" s="9">
        <v>2</v>
      </c>
      <c r="F43" s="9">
        <v>3</v>
      </c>
      <c r="G43" s="9">
        <v>4</v>
      </c>
      <c r="H43" s="9">
        <v>5</v>
      </c>
      <c r="I43" s="9">
        <v>6</v>
      </c>
      <c r="J43" s="9">
        <v>7</v>
      </c>
      <c r="K43" s="9">
        <v>8</v>
      </c>
    </row>
    <row r="44" spans="1:11" s="1" customFormat="1" ht="53.25" customHeight="1">
      <c r="A44" s="55"/>
      <c r="B44" s="55"/>
      <c r="C44" s="55"/>
      <c r="D44" s="9" t="s">
        <v>41</v>
      </c>
      <c r="E44" s="9" t="s">
        <v>42</v>
      </c>
      <c r="F44" s="9" t="s">
        <v>43</v>
      </c>
      <c r="G44" s="9" t="s">
        <v>44</v>
      </c>
      <c r="H44" s="9" t="s">
        <v>45</v>
      </c>
      <c r="I44" s="9" t="s">
        <v>46</v>
      </c>
      <c r="J44" s="55" t="s">
        <v>51</v>
      </c>
      <c r="K44" s="55" t="s">
        <v>52</v>
      </c>
    </row>
    <row r="45" spans="1:11" s="10" customFormat="1" ht="42.75" customHeight="1">
      <c r="A45" s="56"/>
      <c r="B45" s="56"/>
      <c r="C45" s="56"/>
      <c r="D45" s="16" t="s">
        <v>47</v>
      </c>
      <c r="E45" s="16" t="s">
        <v>47</v>
      </c>
      <c r="F45" s="15" t="s">
        <v>48</v>
      </c>
      <c r="G45" s="16" t="s">
        <v>49</v>
      </c>
      <c r="H45" s="16" t="s">
        <v>49</v>
      </c>
      <c r="I45" s="16" t="s">
        <v>50</v>
      </c>
      <c r="J45" s="56"/>
      <c r="K45" s="56"/>
    </row>
    <row r="46" spans="1:11" s="6" customFormat="1" ht="69.75" customHeight="1">
      <c r="A46" s="4">
        <v>26</v>
      </c>
      <c r="B46" s="2" t="s">
        <v>33</v>
      </c>
      <c r="C46" s="5">
        <v>0.35833333333333334</v>
      </c>
      <c r="D46" s="23">
        <v>8</v>
      </c>
      <c r="E46" s="23">
        <v>9</v>
      </c>
      <c r="F46" s="23">
        <v>7</v>
      </c>
      <c r="G46" s="23">
        <v>8</v>
      </c>
      <c r="H46" s="23">
        <v>8</v>
      </c>
      <c r="I46" s="23">
        <v>3</v>
      </c>
      <c r="J46" s="18"/>
      <c r="K46" s="23">
        <f>SUM(D46:I46)</f>
        <v>43</v>
      </c>
    </row>
    <row r="47" spans="1:11" s="6" customFormat="1" ht="65.25" customHeight="1">
      <c r="A47" s="4">
        <v>27</v>
      </c>
      <c r="B47" s="2" t="s">
        <v>34</v>
      </c>
      <c r="C47" s="5">
        <v>0.4583333333333333</v>
      </c>
      <c r="D47" s="23">
        <v>6</v>
      </c>
      <c r="E47" s="23">
        <v>6</v>
      </c>
      <c r="F47" s="23">
        <v>5</v>
      </c>
      <c r="G47" s="23">
        <v>4</v>
      </c>
      <c r="H47" s="23">
        <v>4</v>
      </c>
      <c r="I47" s="23">
        <v>2</v>
      </c>
      <c r="J47" s="18"/>
      <c r="K47" s="23">
        <f>SUM(D47:I47)</f>
        <v>27</v>
      </c>
    </row>
    <row r="48" spans="1:11" s="6" customFormat="1" ht="60" customHeight="1">
      <c r="A48" s="4">
        <v>28</v>
      </c>
      <c r="B48" s="2" t="s">
        <v>35</v>
      </c>
      <c r="C48" s="8">
        <v>0.40902777777777777</v>
      </c>
      <c r="D48" s="23">
        <v>7</v>
      </c>
      <c r="E48" s="23">
        <v>5</v>
      </c>
      <c r="F48" s="23">
        <v>7</v>
      </c>
      <c r="G48" s="23">
        <v>4</v>
      </c>
      <c r="H48" s="23">
        <v>5</v>
      </c>
      <c r="I48" s="23">
        <v>2</v>
      </c>
      <c r="J48" s="18"/>
      <c r="K48" s="23">
        <f>SUM(D48:I48)</f>
        <v>30</v>
      </c>
    </row>
    <row r="49" spans="1:8" s="3" customFormat="1" ht="45" customHeight="1">
      <c r="A49" s="7"/>
      <c r="B49" s="57" t="s">
        <v>7</v>
      </c>
      <c r="C49" s="58"/>
      <c r="D49" s="58"/>
      <c r="E49" s="58"/>
      <c r="F49" s="58"/>
      <c r="G49" s="59"/>
      <c r="H49" s="17"/>
    </row>
    <row r="50" spans="1:11" s="6" customFormat="1" ht="54.75" customHeight="1">
      <c r="A50" s="4">
        <v>29</v>
      </c>
      <c r="B50" s="2" t="s">
        <v>8</v>
      </c>
      <c r="C50" s="79"/>
      <c r="D50" s="68"/>
      <c r="E50" s="68"/>
      <c r="F50" s="68"/>
      <c r="G50" s="68"/>
      <c r="H50" s="68"/>
      <c r="I50" s="68"/>
      <c r="J50" s="68"/>
      <c r="K50" s="69"/>
    </row>
    <row r="51" spans="1:11" s="6" customFormat="1" ht="54.75" customHeight="1">
      <c r="A51" s="4">
        <v>30</v>
      </c>
      <c r="B51" s="2"/>
      <c r="C51" s="79"/>
      <c r="D51" s="68"/>
      <c r="E51" s="68"/>
      <c r="F51" s="68"/>
      <c r="G51" s="68"/>
      <c r="H51" s="68"/>
      <c r="I51" s="68"/>
      <c r="J51" s="68"/>
      <c r="K51" s="69"/>
    </row>
    <row r="52" spans="1:9" s="6" customFormat="1" ht="45" customHeight="1">
      <c r="A52" s="3"/>
      <c r="C52" s="3"/>
      <c r="D52" s="3"/>
      <c r="E52" s="3"/>
      <c r="F52" s="3"/>
      <c r="G52" s="3"/>
      <c r="H52" s="3"/>
      <c r="I52" s="3"/>
    </row>
  </sheetData>
  <sheetProtection/>
  <mergeCells count="31">
    <mergeCell ref="A17:A19"/>
    <mergeCell ref="B17:B19"/>
    <mergeCell ref="C17:C19"/>
    <mergeCell ref="B23:G23"/>
    <mergeCell ref="A34:A36"/>
    <mergeCell ref="B34:B36"/>
    <mergeCell ref="D38:I38"/>
    <mergeCell ref="B33:G33"/>
    <mergeCell ref="A43:A45"/>
    <mergeCell ref="B43:B45"/>
    <mergeCell ref="C43:C45"/>
    <mergeCell ref="B42:G42"/>
    <mergeCell ref="A1:I1"/>
    <mergeCell ref="A3:I3"/>
    <mergeCell ref="D4:I4"/>
    <mergeCell ref="C4:C7"/>
    <mergeCell ref="C2:K2"/>
    <mergeCell ref="J6:J7"/>
    <mergeCell ref="K6:K7"/>
    <mergeCell ref="B4:B7"/>
    <mergeCell ref="A4:A7"/>
    <mergeCell ref="K18:K19"/>
    <mergeCell ref="C50:K50"/>
    <mergeCell ref="C51:K51"/>
    <mergeCell ref="B49:G49"/>
    <mergeCell ref="J35:J36"/>
    <mergeCell ref="K35:K36"/>
    <mergeCell ref="J44:J45"/>
    <mergeCell ref="K44:K45"/>
    <mergeCell ref="C34:C36"/>
    <mergeCell ref="J18:J19"/>
  </mergeCells>
  <printOptions/>
  <pageMargins left="0.3937007874015748" right="0.3937007874015748" top="0.3937007874015748" bottom="0.3937007874015748" header="0.31496062992125984" footer="0.31496062992125984"/>
  <pageSetup fitToHeight="5" horizontalDpi="600" verticalDpi="600" orientation="landscape" paperSize="9" scale="59" r:id="rId1"/>
  <rowBreaks count="3" manualBreakCount="3">
    <brk id="16" max="10" man="1"/>
    <brk id="32" max="10" man="1"/>
    <brk id="48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K52"/>
  <sheetViews>
    <sheetView tabSelected="1" view="pageBreakPreview" zoomScale="75" zoomScaleNormal="70" zoomScaleSheetLayoutView="75" workbookViewId="0" topLeftCell="A1">
      <selection activeCell="B42" sqref="B42:G42"/>
    </sheetView>
  </sheetViews>
  <sheetFormatPr defaultColWidth="49.25390625" defaultRowHeight="45" customHeight="1"/>
  <cols>
    <col min="1" max="1" width="8.25390625" style="1" customWidth="1"/>
    <col min="2" max="2" width="35.125" style="0" customWidth="1"/>
    <col min="3" max="3" width="9.75390625" style="1" customWidth="1"/>
    <col min="4" max="9" width="20.75390625" style="1" customWidth="1"/>
    <col min="10" max="10" width="33.625" style="0" customWidth="1"/>
    <col min="11" max="11" width="16.125" style="0" customWidth="1"/>
    <col min="12" max="12" width="18.875" style="0" customWidth="1"/>
  </cols>
  <sheetData>
    <row r="1" spans="1:9" ht="45" customHeight="1">
      <c r="A1" s="62" t="s">
        <v>37</v>
      </c>
      <c r="B1" s="62"/>
      <c r="C1" s="80"/>
      <c r="D1" s="80"/>
      <c r="E1" s="80"/>
      <c r="F1" s="80"/>
      <c r="G1" s="80"/>
      <c r="H1" s="80"/>
      <c r="I1" s="80"/>
    </row>
    <row r="2" spans="1:11" ht="45" customHeight="1">
      <c r="A2" s="13" t="s">
        <v>38</v>
      </c>
      <c r="B2" s="14"/>
      <c r="C2" s="82" t="s">
        <v>39</v>
      </c>
      <c r="D2" s="83"/>
      <c r="E2" s="83"/>
      <c r="F2" s="83"/>
      <c r="G2" s="83"/>
      <c r="H2" s="83"/>
      <c r="I2" s="83"/>
      <c r="J2" s="83"/>
      <c r="K2" s="83"/>
    </row>
    <row r="3" spans="1:9" s="1" customFormat="1" ht="45" customHeight="1">
      <c r="A3" s="66" t="s">
        <v>2</v>
      </c>
      <c r="B3" s="67"/>
      <c r="C3" s="81"/>
      <c r="D3" s="81"/>
      <c r="E3" s="81"/>
      <c r="F3" s="81"/>
      <c r="G3" s="81"/>
      <c r="H3" s="81"/>
      <c r="I3" s="81"/>
    </row>
    <row r="4" spans="1:9" s="1" customFormat="1" ht="24.75" customHeight="1">
      <c r="A4" s="74" t="s">
        <v>3</v>
      </c>
      <c r="B4" s="71" t="s">
        <v>4</v>
      </c>
      <c r="C4" s="70" t="s">
        <v>5</v>
      </c>
      <c r="D4" s="53" t="s">
        <v>40</v>
      </c>
      <c r="E4" s="68"/>
      <c r="F4" s="68"/>
      <c r="G4" s="68"/>
      <c r="H4" s="68"/>
      <c r="I4" s="69"/>
    </row>
    <row r="5" spans="1:11" s="1" customFormat="1" ht="24.75" customHeight="1">
      <c r="A5" s="75"/>
      <c r="B5" s="72"/>
      <c r="C5" s="60"/>
      <c r="D5" s="9">
        <v>1</v>
      </c>
      <c r="E5" s="9">
        <v>2</v>
      </c>
      <c r="F5" s="9">
        <v>3</v>
      </c>
      <c r="G5" s="9">
        <v>4</v>
      </c>
      <c r="H5" s="9">
        <v>5</v>
      </c>
      <c r="I5" s="9">
        <v>6</v>
      </c>
      <c r="J5" s="9">
        <v>7</v>
      </c>
      <c r="K5" s="9">
        <v>8</v>
      </c>
    </row>
    <row r="6" spans="1:11" s="1" customFormat="1" ht="53.25" customHeight="1">
      <c r="A6" s="75"/>
      <c r="B6" s="72"/>
      <c r="C6" s="60"/>
      <c r="D6" s="9" t="s">
        <v>41</v>
      </c>
      <c r="E6" s="9" t="s">
        <v>42</v>
      </c>
      <c r="F6" s="9" t="s">
        <v>43</v>
      </c>
      <c r="G6" s="9" t="s">
        <v>44</v>
      </c>
      <c r="H6" s="9" t="s">
        <v>45</v>
      </c>
      <c r="I6" s="9" t="s">
        <v>46</v>
      </c>
      <c r="J6" s="55" t="s">
        <v>51</v>
      </c>
      <c r="K6" s="55" t="s">
        <v>52</v>
      </c>
    </row>
    <row r="7" spans="1:11" s="10" customFormat="1" ht="42.75" customHeight="1">
      <c r="A7" s="76"/>
      <c r="B7" s="73"/>
      <c r="C7" s="61"/>
      <c r="D7" s="16" t="s">
        <v>47</v>
      </c>
      <c r="E7" s="16" t="s">
        <v>47</v>
      </c>
      <c r="F7" s="15" t="s">
        <v>48</v>
      </c>
      <c r="G7" s="16" t="s">
        <v>49</v>
      </c>
      <c r="H7" s="16" t="s">
        <v>49</v>
      </c>
      <c r="I7" s="16" t="s">
        <v>50</v>
      </c>
      <c r="J7" s="56"/>
      <c r="K7" s="56"/>
    </row>
    <row r="8" spans="1:11" s="6" customFormat="1" ht="57" customHeight="1">
      <c r="A8" s="4">
        <v>1</v>
      </c>
      <c r="B8" s="2" t="s">
        <v>9</v>
      </c>
      <c r="C8" s="5">
        <v>0.13194444444444445</v>
      </c>
      <c r="D8" s="23">
        <v>3</v>
      </c>
      <c r="E8" s="23">
        <v>4</v>
      </c>
      <c r="F8" s="23">
        <v>4</v>
      </c>
      <c r="G8" s="23">
        <v>3</v>
      </c>
      <c r="H8" s="23">
        <v>6</v>
      </c>
      <c r="I8" s="23">
        <v>1</v>
      </c>
      <c r="J8" s="18"/>
      <c r="K8" s="23">
        <f aca="true" t="shared" si="0" ref="K8:K16">SUM(D8:I8)</f>
        <v>21</v>
      </c>
    </row>
    <row r="9" spans="1:11" s="6" customFormat="1" ht="62.25" customHeight="1">
      <c r="A9" s="4">
        <v>2</v>
      </c>
      <c r="B9" s="2" t="s">
        <v>10</v>
      </c>
      <c r="C9" s="5">
        <v>0.2798611111111111</v>
      </c>
      <c r="D9" s="23">
        <v>4</v>
      </c>
      <c r="E9" s="23">
        <v>4</v>
      </c>
      <c r="F9" s="23">
        <v>7</v>
      </c>
      <c r="G9" s="23">
        <v>6</v>
      </c>
      <c r="H9" s="23">
        <v>4</v>
      </c>
      <c r="I9" s="23">
        <v>1</v>
      </c>
      <c r="J9" s="18"/>
      <c r="K9" s="23">
        <f t="shared" si="0"/>
        <v>26</v>
      </c>
    </row>
    <row r="10" spans="1:11" s="6" customFormat="1" ht="78" customHeight="1">
      <c r="A10" s="4">
        <v>3</v>
      </c>
      <c r="B10" s="2" t="s">
        <v>11</v>
      </c>
      <c r="C10" s="5">
        <v>0.5756944444444444</v>
      </c>
      <c r="D10" s="23">
        <v>6</v>
      </c>
      <c r="E10" s="23">
        <v>7</v>
      </c>
      <c r="F10" s="23">
        <v>6</v>
      </c>
      <c r="G10" s="23">
        <v>3</v>
      </c>
      <c r="H10" s="23">
        <v>4</v>
      </c>
      <c r="I10" s="23">
        <v>2</v>
      </c>
      <c r="J10" s="18"/>
      <c r="K10" s="23">
        <f t="shared" si="0"/>
        <v>28</v>
      </c>
    </row>
    <row r="11" spans="1:11" s="6" customFormat="1" ht="57.75" customHeight="1">
      <c r="A11" s="4">
        <v>4</v>
      </c>
      <c r="B11" s="2" t="s">
        <v>12</v>
      </c>
      <c r="C11" s="5">
        <v>0.5090277777777777</v>
      </c>
      <c r="D11" s="23">
        <v>5</v>
      </c>
      <c r="E11" s="23">
        <v>4</v>
      </c>
      <c r="F11" s="23">
        <v>5</v>
      </c>
      <c r="G11" s="23">
        <v>4</v>
      </c>
      <c r="H11" s="23">
        <v>3</v>
      </c>
      <c r="I11" s="23">
        <v>2</v>
      </c>
      <c r="J11" s="18"/>
      <c r="K11" s="23">
        <f t="shared" si="0"/>
        <v>23</v>
      </c>
    </row>
    <row r="12" spans="1:11" s="6" customFormat="1" ht="63" customHeight="1">
      <c r="A12" s="4">
        <v>5</v>
      </c>
      <c r="B12" s="2" t="s">
        <v>13</v>
      </c>
      <c r="C12" s="5">
        <v>0.5534722222222223</v>
      </c>
      <c r="D12" s="23">
        <v>8</v>
      </c>
      <c r="E12" s="23">
        <v>8</v>
      </c>
      <c r="F12" s="23">
        <v>7</v>
      </c>
      <c r="G12" s="23">
        <v>6</v>
      </c>
      <c r="H12" s="23">
        <v>8</v>
      </c>
      <c r="I12" s="23">
        <v>3</v>
      </c>
      <c r="J12" s="18"/>
      <c r="K12" s="23">
        <f t="shared" si="0"/>
        <v>40</v>
      </c>
    </row>
    <row r="13" spans="1:11" s="6" customFormat="1" ht="63.75" customHeight="1">
      <c r="A13" s="4">
        <v>6</v>
      </c>
      <c r="B13" s="2" t="s">
        <v>14</v>
      </c>
      <c r="C13" s="5">
        <v>0.31666666666666665</v>
      </c>
      <c r="D13" s="23">
        <v>6</v>
      </c>
      <c r="E13" s="23">
        <v>8</v>
      </c>
      <c r="F13" s="23">
        <v>6</v>
      </c>
      <c r="G13" s="23">
        <v>5</v>
      </c>
      <c r="H13" s="23">
        <v>4</v>
      </c>
      <c r="I13" s="23">
        <v>2</v>
      </c>
      <c r="J13" s="18"/>
      <c r="K13" s="23">
        <f t="shared" si="0"/>
        <v>31</v>
      </c>
    </row>
    <row r="14" spans="1:11" s="6" customFormat="1" ht="54" customHeight="1">
      <c r="A14" s="4">
        <v>7</v>
      </c>
      <c r="B14" s="2" t="s">
        <v>15</v>
      </c>
      <c r="C14" s="5">
        <v>0.23958333333333334</v>
      </c>
      <c r="D14" s="23">
        <v>4</v>
      </c>
      <c r="E14" s="23">
        <v>4</v>
      </c>
      <c r="F14" s="23">
        <v>4</v>
      </c>
      <c r="G14" s="23">
        <v>3</v>
      </c>
      <c r="H14" s="23">
        <v>2</v>
      </c>
      <c r="I14" s="23">
        <v>1</v>
      </c>
      <c r="J14" s="18"/>
      <c r="K14" s="23">
        <f t="shared" si="0"/>
        <v>18</v>
      </c>
    </row>
    <row r="15" spans="1:11" s="6" customFormat="1" ht="63.75" customHeight="1">
      <c r="A15" s="20">
        <v>8</v>
      </c>
      <c r="B15" s="21" t="s">
        <v>36</v>
      </c>
      <c r="C15" s="22">
        <v>0.27638888888888885</v>
      </c>
      <c r="D15" s="23">
        <v>7</v>
      </c>
      <c r="E15" s="23">
        <v>6</v>
      </c>
      <c r="F15" s="23">
        <v>7</v>
      </c>
      <c r="G15" s="23">
        <v>7</v>
      </c>
      <c r="H15" s="23">
        <v>6</v>
      </c>
      <c r="I15" s="23">
        <v>2</v>
      </c>
      <c r="J15" s="18"/>
      <c r="K15" s="23">
        <f t="shared" si="0"/>
        <v>35</v>
      </c>
    </row>
    <row r="16" spans="1:11" s="6" customFormat="1" ht="63.75" customHeight="1">
      <c r="A16" s="4">
        <v>9</v>
      </c>
      <c r="B16" s="2" t="s">
        <v>16</v>
      </c>
      <c r="C16" s="5">
        <v>0.35</v>
      </c>
      <c r="D16" s="23">
        <v>6</v>
      </c>
      <c r="E16" s="23">
        <v>5</v>
      </c>
      <c r="F16" s="23">
        <v>5</v>
      </c>
      <c r="G16" s="23">
        <v>3</v>
      </c>
      <c r="H16" s="23">
        <v>4</v>
      </c>
      <c r="I16" s="23">
        <v>2</v>
      </c>
      <c r="J16" s="18"/>
      <c r="K16" s="23">
        <f t="shared" si="0"/>
        <v>25</v>
      </c>
    </row>
    <row r="17" spans="1:11" s="1" customFormat="1" ht="24.75" customHeight="1">
      <c r="A17" s="55" t="s">
        <v>3</v>
      </c>
      <c r="B17" s="55" t="s">
        <v>4</v>
      </c>
      <c r="C17" s="55" t="s">
        <v>5</v>
      </c>
      <c r="D17" s="9">
        <v>1</v>
      </c>
      <c r="E17" s="9">
        <v>2</v>
      </c>
      <c r="F17" s="9">
        <v>3</v>
      </c>
      <c r="G17" s="9">
        <v>4</v>
      </c>
      <c r="H17" s="9">
        <v>5</v>
      </c>
      <c r="I17" s="9">
        <v>6</v>
      </c>
      <c r="J17" s="9">
        <v>7</v>
      </c>
      <c r="K17" s="9">
        <v>8</v>
      </c>
    </row>
    <row r="18" spans="1:11" s="1" customFormat="1" ht="53.25" customHeight="1">
      <c r="A18" s="55"/>
      <c r="B18" s="55"/>
      <c r="C18" s="55"/>
      <c r="D18" s="9" t="s">
        <v>41</v>
      </c>
      <c r="E18" s="9" t="s">
        <v>42</v>
      </c>
      <c r="F18" s="9" t="s">
        <v>43</v>
      </c>
      <c r="G18" s="9" t="s">
        <v>44</v>
      </c>
      <c r="H18" s="9" t="s">
        <v>45</v>
      </c>
      <c r="I18" s="9" t="s">
        <v>46</v>
      </c>
      <c r="J18" s="55" t="s">
        <v>51</v>
      </c>
      <c r="K18" s="55" t="s">
        <v>52</v>
      </c>
    </row>
    <row r="19" spans="1:11" s="10" customFormat="1" ht="42.75" customHeight="1">
      <c r="A19" s="56"/>
      <c r="B19" s="56"/>
      <c r="C19" s="56"/>
      <c r="D19" s="16" t="s">
        <v>47</v>
      </c>
      <c r="E19" s="16" t="s">
        <v>47</v>
      </c>
      <c r="F19" s="15" t="s">
        <v>48</v>
      </c>
      <c r="G19" s="16" t="s">
        <v>49</v>
      </c>
      <c r="H19" s="16" t="s">
        <v>49</v>
      </c>
      <c r="I19" s="16" t="s">
        <v>50</v>
      </c>
      <c r="J19" s="56"/>
      <c r="K19" s="56"/>
    </row>
    <row r="20" spans="1:11" s="6" customFormat="1" ht="79.5" customHeight="1">
      <c r="A20" s="4">
        <v>10</v>
      </c>
      <c r="B20" s="2" t="s">
        <v>17</v>
      </c>
      <c r="C20" s="5">
        <v>0.5888888888888889</v>
      </c>
      <c r="D20" s="23">
        <v>3</v>
      </c>
      <c r="E20" s="23">
        <v>3</v>
      </c>
      <c r="F20" s="23">
        <v>3</v>
      </c>
      <c r="G20" s="23">
        <v>3</v>
      </c>
      <c r="H20" s="23">
        <v>3</v>
      </c>
      <c r="I20" s="23">
        <v>1</v>
      </c>
      <c r="J20" s="18"/>
      <c r="K20" s="23">
        <f>SUM(D20:I20)</f>
        <v>16</v>
      </c>
    </row>
    <row r="21" spans="1:11" s="6" customFormat="1" ht="68.25" customHeight="1">
      <c r="A21" s="4">
        <v>11</v>
      </c>
      <c r="B21" s="2" t="s">
        <v>18</v>
      </c>
      <c r="C21" s="5">
        <v>0.2708333333333333</v>
      </c>
      <c r="D21" s="23">
        <v>4</v>
      </c>
      <c r="E21" s="23">
        <v>4</v>
      </c>
      <c r="F21" s="23">
        <v>4</v>
      </c>
      <c r="G21" s="23">
        <v>4</v>
      </c>
      <c r="H21" s="23">
        <v>3</v>
      </c>
      <c r="I21" s="23">
        <v>2</v>
      </c>
      <c r="J21" s="18"/>
      <c r="K21" s="23">
        <f>SUM(D21:I21)</f>
        <v>21</v>
      </c>
    </row>
    <row r="22" spans="1:11" s="6" customFormat="1" ht="66.75" customHeight="1">
      <c r="A22" s="4">
        <v>12</v>
      </c>
      <c r="B22" s="2" t="s">
        <v>19</v>
      </c>
      <c r="C22" s="5">
        <v>0.15277777777777776</v>
      </c>
      <c r="D22" s="23">
        <v>5</v>
      </c>
      <c r="E22" s="23">
        <v>5</v>
      </c>
      <c r="F22" s="23">
        <v>6</v>
      </c>
      <c r="G22" s="23">
        <v>7</v>
      </c>
      <c r="H22" s="23">
        <v>4</v>
      </c>
      <c r="I22" s="23">
        <v>1</v>
      </c>
      <c r="J22" s="18"/>
      <c r="K22" s="23">
        <f>SUM(D22:I22)</f>
        <v>28</v>
      </c>
    </row>
    <row r="23" spans="1:8" s="3" customFormat="1" ht="45" customHeight="1">
      <c r="A23" s="7"/>
      <c r="B23" s="57" t="s">
        <v>0</v>
      </c>
      <c r="C23" s="58"/>
      <c r="D23" s="58"/>
      <c r="E23" s="58"/>
      <c r="F23" s="58"/>
      <c r="G23" s="59"/>
      <c r="H23" s="17"/>
    </row>
    <row r="24" spans="1:11" s="3" customFormat="1" ht="45" customHeight="1">
      <c r="A24" s="7"/>
      <c r="B24" s="11"/>
      <c r="C24" s="12"/>
      <c r="D24" s="9">
        <v>1</v>
      </c>
      <c r="E24" s="9">
        <v>2</v>
      </c>
      <c r="F24" s="9">
        <v>3</v>
      </c>
      <c r="G24" s="9">
        <v>4</v>
      </c>
      <c r="H24" s="9">
        <v>5</v>
      </c>
      <c r="I24" s="9">
        <v>6</v>
      </c>
      <c r="J24" s="9">
        <v>7</v>
      </c>
      <c r="K24" s="9">
        <v>8</v>
      </c>
    </row>
    <row r="25" spans="1:11" s="6" customFormat="1" ht="73.5" customHeight="1">
      <c r="A25" s="4">
        <v>13</v>
      </c>
      <c r="B25" s="2" t="s">
        <v>20</v>
      </c>
      <c r="C25" s="5">
        <v>0.23680555555555557</v>
      </c>
      <c r="D25" s="23">
        <v>1</v>
      </c>
      <c r="E25" s="23">
        <v>0</v>
      </c>
      <c r="F25" s="23">
        <v>4</v>
      </c>
      <c r="G25" s="23">
        <v>0</v>
      </c>
      <c r="H25" s="23">
        <v>1</v>
      </c>
      <c r="I25" s="23">
        <v>1</v>
      </c>
      <c r="J25" s="18"/>
      <c r="K25" s="23">
        <f aca="true" t="shared" si="1" ref="K25:K32">SUM(D25:I25)</f>
        <v>7</v>
      </c>
    </row>
    <row r="26" spans="1:11" s="6" customFormat="1" ht="55.5" customHeight="1">
      <c r="A26" s="4">
        <v>14</v>
      </c>
      <c r="B26" s="2" t="s">
        <v>21</v>
      </c>
      <c r="C26" s="5">
        <v>0.21180555555555555</v>
      </c>
      <c r="D26" s="23">
        <v>5</v>
      </c>
      <c r="E26" s="23">
        <v>4</v>
      </c>
      <c r="F26" s="23">
        <v>4</v>
      </c>
      <c r="G26" s="23">
        <v>5</v>
      </c>
      <c r="H26" s="23">
        <v>4</v>
      </c>
      <c r="I26" s="23">
        <v>1</v>
      </c>
      <c r="J26" s="18"/>
      <c r="K26" s="23">
        <f t="shared" si="1"/>
        <v>23</v>
      </c>
    </row>
    <row r="27" spans="1:11" s="6" customFormat="1" ht="60" customHeight="1">
      <c r="A27" s="4">
        <v>15</v>
      </c>
      <c r="B27" s="2" t="s">
        <v>22</v>
      </c>
      <c r="C27" s="5">
        <v>0.16666666666666666</v>
      </c>
      <c r="D27" s="23">
        <v>4</v>
      </c>
      <c r="E27" s="23">
        <v>0</v>
      </c>
      <c r="F27" s="23">
        <v>6</v>
      </c>
      <c r="G27" s="23">
        <v>5</v>
      </c>
      <c r="H27" s="23">
        <v>2</v>
      </c>
      <c r="I27" s="23">
        <v>1</v>
      </c>
      <c r="J27" s="18"/>
      <c r="K27" s="23">
        <f t="shared" si="1"/>
        <v>18</v>
      </c>
    </row>
    <row r="28" spans="1:11" s="6" customFormat="1" ht="55.5" customHeight="1">
      <c r="A28" s="4">
        <v>16</v>
      </c>
      <c r="B28" s="2" t="s">
        <v>23</v>
      </c>
      <c r="C28" s="5">
        <v>0.17708333333333334</v>
      </c>
      <c r="D28" s="23">
        <v>4</v>
      </c>
      <c r="E28" s="23">
        <v>3</v>
      </c>
      <c r="F28" s="23">
        <v>5</v>
      </c>
      <c r="G28" s="23">
        <v>7</v>
      </c>
      <c r="H28" s="23">
        <v>4</v>
      </c>
      <c r="I28" s="23">
        <v>1</v>
      </c>
      <c r="J28" s="18"/>
      <c r="K28" s="23">
        <f t="shared" si="1"/>
        <v>24</v>
      </c>
    </row>
    <row r="29" spans="1:11" s="6" customFormat="1" ht="68.25" customHeight="1">
      <c r="A29" s="4">
        <v>17</v>
      </c>
      <c r="B29" s="2" t="s">
        <v>24</v>
      </c>
      <c r="C29" s="5">
        <v>0.13125</v>
      </c>
      <c r="D29" s="23">
        <v>7</v>
      </c>
      <c r="E29" s="23">
        <v>6</v>
      </c>
      <c r="F29" s="23">
        <v>6</v>
      </c>
      <c r="G29" s="23">
        <v>5</v>
      </c>
      <c r="H29" s="23">
        <v>5</v>
      </c>
      <c r="I29" s="23">
        <v>2</v>
      </c>
      <c r="J29" s="18"/>
      <c r="K29" s="23">
        <f t="shared" si="1"/>
        <v>31</v>
      </c>
    </row>
    <row r="30" spans="1:11" s="6" customFormat="1" ht="73.5" customHeight="1">
      <c r="A30" s="4">
        <v>18</v>
      </c>
      <c r="B30" s="2" t="s">
        <v>25</v>
      </c>
      <c r="C30" s="5">
        <v>0.25972222222222224</v>
      </c>
      <c r="D30" s="23">
        <v>9</v>
      </c>
      <c r="E30" s="23">
        <v>7</v>
      </c>
      <c r="F30" s="23">
        <v>7</v>
      </c>
      <c r="G30" s="23">
        <v>7</v>
      </c>
      <c r="H30" s="23">
        <v>7</v>
      </c>
      <c r="I30" s="23">
        <v>3</v>
      </c>
      <c r="J30" s="18"/>
      <c r="K30" s="23">
        <f t="shared" si="1"/>
        <v>40</v>
      </c>
    </row>
    <row r="31" spans="1:11" s="6" customFormat="1" ht="55.5" customHeight="1">
      <c r="A31" s="4">
        <v>19</v>
      </c>
      <c r="B31" s="2" t="s">
        <v>26</v>
      </c>
      <c r="C31" s="5">
        <v>0.13472222222222222</v>
      </c>
      <c r="D31" s="23">
        <v>5</v>
      </c>
      <c r="E31" s="23">
        <v>4</v>
      </c>
      <c r="F31" s="23">
        <v>5</v>
      </c>
      <c r="G31" s="23">
        <v>6</v>
      </c>
      <c r="H31" s="23">
        <v>4</v>
      </c>
      <c r="I31" s="23">
        <v>1</v>
      </c>
      <c r="J31" s="18"/>
      <c r="K31" s="23">
        <f t="shared" si="1"/>
        <v>25</v>
      </c>
    </row>
    <row r="32" spans="1:11" s="6" customFormat="1" ht="60.75" customHeight="1">
      <c r="A32" s="4">
        <v>20</v>
      </c>
      <c r="B32" s="2" t="s">
        <v>27</v>
      </c>
      <c r="C32" s="5">
        <v>0.20486111111111113</v>
      </c>
      <c r="D32" s="23">
        <v>4</v>
      </c>
      <c r="E32" s="23">
        <v>9</v>
      </c>
      <c r="F32" s="23">
        <v>5</v>
      </c>
      <c r="G32" s="23">
        <v>7</v>
      </c>
      <c r="H32" s="23">
        <v>4</v>
      </c>
      <c r="I32" s="23">
        <v>1</v>
      </c>
      <c r="J32" s="18"/>
      <c r="K32" s="23">
        <f t="shared" si="1"/>
        <v>30</v>
      </c>
    </row>
    <row r="33" spans="1:8" s="3" customFormat="1" ht="45" customHeight="1">
      <c r="A33" s="7"/>
      <c r="B33" s="57" t="s">
        <v>1</v>
      </c>
      <c r="C33" s="58"/>
      <c r="D33" s="58"/>
      <c r="E33" s="58"/>
      <c r="F33" s="58"/>
      <c r="G33" s="59"/>
      <c r="H33" s="17"/>
    </row>
    <row r="34" spans="1:11" s="1" customFormat="1" ht="24.75" customHeight="1">
      <c r="A34" s="55" t="s">
        <v>3</v>
      </c>
      <c r="B34" s="55" t="s">
        <v>4</v>
      </c>
      <c r="C34" s="55" t="s">
        <v>5</v>
      </c>
      <c r="D34" s="9">
        <v>1</v>
      </c>
      <c r="E34" s="9">
        <v>2</v>
      </c>
      <c r="F34" s="9">
        <v>3</v>
      </c>
      <c r="G34" s="9">
        <v>4</v>
      </c>
      <c r="H34" s="9">
        <v>5</v>
      </c>
      <c r="I34" s="9">
        <v>6</v>
      </c>
      <c r="J34" s="9">
        <v>7</v>
      </c>
      <c r="K34" s="9">
        <v>8</v>
      </c>
    </row>
    <row r="35" spans="1:11" s="1" customFormat="1" ht="53.25" customHeight="1">
      <c r="A35" s="55"/>
      <c r="B35" s="55"/>
      <c r="C35" s="55"/>
      <c r="D35" s="9" t="s">
        <v>41</v>
      </c>
      <c r="E35" s="9" t="s">
        <v>42</v>
      </c>
      <c r="F35" s="9" t="s">
        <v>43</v>
      </c>
      <c r="G35" s="9" t="s">
        <v>44</v>
      </c>
      <c r="H35" s="9" t="s">
        <v>45</v>
      </c>
      <c r="I35" s="9" t="s">
        <v>46</v>
      </c>
      <c r="J35" s="55" t="s">
        <v>51</v>
      </c>
      <c r="K35" s="55" t="s">
        <v>52</v>
      </c>
    </row>
    <row r="36" spans="1:11" s="10" customFormat="1" ht="42.75" customHeight="1">
      <c r="A36" s="56"/>
      <c r="B36" s="56"/>
      <c r="C36" s="56"/>
      <c r="D36" s="16" t="s">
        <v>47</v>
      </c>
      <c r="E36" s="16" t="s">
        <v>47</v>
      </c>
      <c r="F36" s="15" t="s">
        <v>48</v>
      </c>
      <c r="G36" s="16" t="s">
        <v>49</v>
      </c>
      <c r="H36" s="16" t="s">
        <v>49</v>
      </c>
      <c r="I36" s="16" t="s">
        <v>50</v>
      </c>
      <c r="J36" s="56"/>
      <c r="K36" s="56"/>
    </row>
    <row r="37" spans="1:11" s="6" customFormat="1" ht="73.5" customHeight="1">
      <c r="A37" s="4">
        <v>21</v>
      </c>
      <c r="B37" s="2" t="s">
        <v>28</v>
      </c>
      <c r="C37" s="5">
        <v>0.2534722222222222</v>
      </c>
      <c r="D37" s="23">
        <v>3</v>
      </c>
      <c r="E37" s="23">
        <v>3</v>
      </c>
      <c r="F37" s="23">
        <v>6</v>
      </c>
      <c r="G37" s="23">
        <v>4</v>
      </c>
      <c r="H37" s="23">
        <v>3</v>
      </c>
      <c r="I37" s="23">
        <v>1</v>
      </c>
      <c r="J37" s="18"/>
      <c r="K37" s="23">
        <f>SUM(D37:I37)</f>
        <v>20</v>
      </c>
    </row>
    <row r="38" spans="1:11" s="6" customFormat="1" ht="81.75" customHeight="1">
      <c r="A38" s="4">
        <v>22</v>
      </c>
      <c r="B38" s="2" t="s">
        <v>29</v>
      </c>
      <c r="C38" s="5">
        <v>0.5493055555555556</v>
      </c>
      <c r="D38" s="84" t="s">
        <v>56</v>
      </c>
      <c r="E38" s="85"/>
      <c r="F38" s="85"/>
      <c r="G38" s="85"/>
      <c r="H38" s="85"/>
      <c r="I38" s="86"/>
      <c r="J38" s="18"/>
      <c r="K38" s="23">
        <f>SUM(D38:I38)</f>
        <v>0</v>
      </c>
    </row>
    <row r="39" spans="1:11" s="6" customFormat="1" ht="82.5" customHeight="1">
      <c r="A39" s="4">
        <v>23</v>
      </c>
      <c r="B39" s="2" t="s">
        <v>30</v>
      </c>
      <c r="C39" s="5">
        <v>0.5770833333333333</v>
      </c>
      <c r="D39" s="23">
        <v>7</v>
      </c>
      <c r="E39" s="23">
        <v>9</v>
      </c>
      <c r="F39" s="23">
        <v>9</v>
      </c>
      <c r="G39" s="23">
        <v>8</v>
      </c>
      <c r="H39" s="23">
        <v>4</v>
      </c>
      <c r="I39" s="23">
        <v>2</v>
      </c>
      <c r="J39" s="18"/>
      <c r="K39" s="23">
        <f>SUM(D39:I39)</f>
        <v>39</v>
      </c>
    </row>
    <row r="40" spans="1:11" s="6" customFormat="1" ht="82.5" customHeight="1">
      <c r="A40" s="4">
        <v>24</v>
      </c>
      <c r="B40" s="2" t="s">
        <v>31</v>
      </c>
      <c r="C40" s="5">
        <v>0.375</v>
      </c>
      <c r="D40" s="23">
        <v>7</v>
      </c>
      <c r="E40" s="23">
        <v>7</v>
      </c>
      <c r="F40" s="23">
        <v>5</v>
      </c>
      <c r="G40" s="23">
        <v>5</v>
      </c>
      <c r="H40" s="23">
        <v>4</v>
      </c>
      <c r="I40" s="23">
        <v>2</v>
      </c>
      <c r="J40" s="18"/>
      <c r="K40" s="23">
        <f>SUM(D40:I40)</f>
        <v>30</v>
      </c>
    </row>
    <row r="41" spans="1:11" s="6" customFormat="1" ht="78.75" customHeight="1">
      <c r="A41" s="4">
        <v>25</v>
      </c>
      <c r="B41" s="2" t="s">
        <v>32</v>
      </c>
      <c r="C41" s="5">
        <v>0.16666666666666666</v>
      </c>
      <c r="D41" s="23">
        <v>8</v>
      </c>
      <c r="E41" s="23">
        <v>9</v>
      </c>
      <c r="F41" s="23">
        <v>8</v>
      </c>
      <c r="G41" s="23">
        <v>8</v>
      </c>
      <c r="H41" s="23">
        <v>6</v>
      </c>
      <c r="I41" s="23">
        <v>3</v>
      </c>
      <c r="J41" s="18"/>
      <c r="K41" s="23">
        <f>SUM(D41:I41)</f>
        <v>42</v>
      </c>
    </row>
    <row r="42" spans="1:8" s="3" customFormat="1" ht="45" customHeight="1">
      <c r="A42" s="7"/>
      <c r="B42" s="57" t="s">
        <v>6</v>
      </c>
      <c r="C42" s="58"/>
      <c r="D42" s="58"/>
      <c r="E42" s="58"/>
      <c r="F42" s="58"/>
      <c r="G42" s="59"/>
      <c r="H42" s="17"/>
    </row>
    <row r="43" spans="1:11" s="1" customFormat="1" ht="24.75" customHeight="1">
      <c r="A43" s="55" t="s">
        <v>3</v>
      </c>
      <c r="B43" s="55" t="s">
        <v>4</v>
      </c>
      <c r="C43" s="55" t="s">
        <v>5</v>
      </c>
      <c r="D43" s="9">
        <v>1</v>
      </c>
      <c r="E43" s="9">
        <v>2</v>
      </c>
      <c r="F43" s="9">
        <v>3</v>
      </c>
      <c r="G43" s="9">
        <v>4</v>
      </c>
      <c r="H43" s="9">
        <v>5</v>
      </c>
      <c r="I43" s="9">
        <v>6</v>
      </c>
      <c r="J43" s="9">
        <v>7</v>
      </c>
      <c r="K43" s="9">
        <v>8</v>
      </c>
    </row>
    <row r="44" spans="1:11" s="1" customFormat="1" ht="53.25" customHeight="1">
      <c r="A44" s="55"/>
      <c r="B44" s="55"/>
      <c r="C44" s="55"/>
      <c r="D44" s="9" t="s">
        <v>41</v>
      </c>
      <c r="E44" s="9" t="s">
        <v>42</v>
      </c>
      <c r="F44" s="9" t="s">
        <v>43</v>
      </c>
      <c r="G44" s="9" t="s">
        <v>44</v>
      </c>
      <c r="H44" s="9" t="s">
        <v>45</v>
      </c>
      <c r="I44" s="9" t="s">
        <v>46</v>
      </c>
      <c r="J44" s="55" t="s">
        <v>51</v>
      </c>
      <c r="K44" s="55" t="s">
        <v>52</v>
      </c>
    </row>
    <row r="45" spans="1:11" s="10" customFormat="1" ht="42.75" customHeight="1">
      <c r="A45" s="56"/>
      <c r="B45" s="56"/>
      <c r="C45" s="56"/>
      <c r="D45" s="16" t="s">
        <v>47</v>
      </c>
      <c r="E45" s="16" t="s">
        <v>47</v>
      </c>
      <c r="F45" s="15" t="s">
        <v>48</v>
      </c>
      <c r="G45" s="16" t="s">
        <v>49</v>
      </c>
      <c r="H45" s="16" t="s">
        <v>49</v>
      </c>
      <c r="I45" s="16" t="s">
        <v>50</v>
      </c>
      <c r="J45" s="56"/>
      <c r="K45" s="56"/>
    </row>
    <row r="46" spans="1:11" s="6" customFormat="1" ht="69.75" customHeight="1">
      <c r="A46" s="4">
        <v>26</v>
      </c>
      <c r="B46" s="2" t="s">
        <v>33</v>
      </c>
      <c r="C46" s="5">
        <v>0.35833333333333334</v>
      </c>
      <c r="D46" s="23">
        <v>4</v>
      </c>
      <c r="E46" s="23">
        <v>4</v>
      </c>
      <c r="F46" s="23">
        <v>5</v>
      </c>
      <c r="G46" s="23">
        <v>6</v>
      </c>
      <c r="H46" s="23">
        <v>4</v>
      </c>
      <c r="I46" s="23">
        <v>2</v>
      </c>
      <c r="J46" s="18"/>
      <c r="K46" s="23">
        <f>SUM(D46:I46)</f>
        <v>25</v>
      </c>
    </row>
    <row r="47" spans="1:11" s="6" customFormat="1" ht="65.25" customHeight="1">
      <c r="A47" s="4">
        <v>27</v>
      </c>
      <c r="B47" s="2" t="s">
        <v>34</v>
      </c>
      <c r="C47" s="5">
        <v>0.4583333333333333</v>
      </c>
      <c r="D47" s="23">
        <v>7</v>
      </c>
      <c r="E47" s="23">
        <v>6</v>
      </c>
      <c r="F47" s="23">
        <v>5</v>
      </c>
      <c r="G47" s="23">
        <v>7</v>
      </c>
      <c r="H47" s="23">
        <v>5</v>
      </c>
      <c r="I47" s="23">
        <v>2</v>
      </c>
      <c r="J47" s="18"/>
      <c r="K47" s="23">
        <f>SUM(D47:I47)</f>
        <v>32</v>
      </c>
    </row>
    <row r="48" spans="1:11" s="6" customFormat="1" ht="60" customHeight="1">
      <c r="A48" s="4">
        <v>28</v>
      </c>
      <c r="B48" s="2" t="s">
        <v>35</v>
      </c>
      <c r="C48" s="8">
        <v>0.40902777777777777</v>
      </c>
      <c r="D48" s="23">
        <v>9</v>
      </c>
      <c r="E48" s="23">
        <v>8</v>
      </c>
      <c r="F48" s="23">
        <v>6</v>
      </c>
      <c r="G48" s="23">
        <v>6</v>
      </c>
      <c r="H48" s="23">
        <v>5</v>
      </c>
      <c r="I48" s="23">
        <v>3</v>
      </c>
      <c r="J48" s="18"/>
      <c r="K48" s="23">
        <f>SUM(D48:I48)</f>
        <v>37</v>
      </c>
    </row>
    <row r="49" spans="1:8" s="3" customFormat="1" ht="45" customHeight="1">
      <c r="A49" s="7"/>
      <c r="B49" s="57" t="s">
        <v>7</v>
      </c>
      <c r="C49" s="58"/>
      <c r="D49" s="58"/>
      <c r="E49" s="58"/>
      <c r="F49" s="58"/>
      <c r="G49" s="59"/>
      <c r="H49" s="17"/>
    </row>
    <row r="50" spans="1:11" s="6" customFormat="1" ht="54.75" customHeight="1">
      <c r="A50" s="4">
        <v>29</v>
      </c>
      <c r="B50" s="2" t="s">
        <v>8</v>
      </c>
      <c r="C50" s="79"/>
      <c r="D50" s="68"/>
      <c r="E50" s="68"/>
      <c r="F50" s="68"/>
      <c r="G50" s="68"/>
      <c r="H50" s="68"/>
      <c r="I50" s="68"/>
      <c r="J50" s="68"/>
      <c r="K50" s="69"/>
    </row>
    <row r="51" spans="1:11" s="6" customFormat="1" ht="54.75" customHeight="1">
      <c r="A51" s="4">
        <v>30</v>
      </c>
      <c r="B51" s="2"/>
      <c r="C51" s="79"/>
      <c r="D51" s="68"/>
      <c r="E51" s="68"/>
      <c r="F51" s="68"/>
      <c r="G51" s="68"/>
      <c r="H51" s="68"/>
      <c r="I51" s="68"/>
      <c r="J51" s="68"/>
      <c r="K51" s="69"/>
    </row>
    <row r="52" spans="1:9" s="6" customFormat="1" ht="45" customHeight="1">
      <c r="A52" s="3"/>
      <c r="C52" s="3"/>
      <c r="D52" s="3"/>
      <c r="E52" s="3"/>
      <c r="F52" s="3"/>
      <c r="G52" s="3"/>
      <c r="H52" s="3"/>
      <c r="I52" s="3"/>
    </row>
  </sheetData>
  <sheetProtection/>
  <mergeCells count="31">
    <mergeCell ref="K18:K19"/>
    <mergeCell ref="C50:K50"/>
    <mergeCell ref="C51:K51"/>
    <mergeCell ref="B49:G49"/>
    <mergeCell ref="J35:J36"/>
    <mergeCell ref="K35:K36"/>
    <mergeCell ref="J44:J45"/>
    <mergeCell ref="K44:K45"/>
    <mergeCell ref="C34:C36"/>
    <mergeCell ref="J18:J19"/>
    <mergeCell ref="A1:I1"/>
    <mergeCell ref="A3:I3"/>
    <mergeCell ref="D4:I4"/>
    <mergeCell ref="C4:C7"/>
    <mergeCell ref="C2:K2"/>
    <mergeCell ref="J6:J7"/>
    <mergeCell ref="K6:K7"/>
    <mergeCell ref="B4:B7"/>
    <mergeCell ref="A4:A7"/>
    <mergeCell ref="A43:A45"/>
    <mergeCell ref="B43:B45"/>
    <mergeCell ref="C43:C45"/>
    <mergeCell ref="B42:G42"/>
    <mergeCell ref="A34:A36"/>
    <mergeCell ref="B34:B36"/>
    <mergeCell ref="D38:I38"/>
    <mergeCell ref="B33:G33"/>
    <mergeCell ref="A17:A19"/>
    <mergeCell ref="B17:B19"/>
    <mergeCell ref="C17:C19"/>
    <mergeCell ref="B23:G23"/>
  </mergeCells>
  <printOptions/>
  <pageMargins left="0.3937007874015748" right="0.3937007874015748" top="0.3937007874015748" bottom="0.3937007874015748" header="0.31496062992125984" footer="0.31496062992125984"/>
  <pageSetup fitToHeight="5" horizontalDpi="600" verticalDpi="600" orientation="landscape" paperSize="9" scale="59" r:id="rId1"/>
  <rowBreaks count="3" manualBreakCount="3">
    <brk id="16" max="10" man="1"/>
    <brk id="32" max="10" man="1"/>
    <brk id="48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K52"/>
  <sheetViews>
    <sheetView view="pageBreakPreview" zoomScale="75" zoomScaleNormal="70" zoomScaleSheetLayoutView="75" workbookViewId="0" topLeftCell="A13">
      <selection activeCell="I16" sqref="I16"/>
    </sheetView>
  </sheetViews>
  <sheetFormatPr defaultColWidth="49.25390625" defaultRowHeight="45" customHeight="1"/>
  <cols>
    <col min="1" max="1" width="8.25390625" style="1" customWidth="1"/>
    <col min="2" max="2" width="35.125" style="0" customWidth="1"/>
    <col min="3" max="3" width="9.75390625" style="1" customWidth="1"/>
    <col min="4" max="9" width="20.75390625" style="1" customWidth="1"/>
    <col min="10" max="10" width="33.625" style="0" customWidth="1"/>
    <col min="11" max="11" width="16.125" style="0" customWidth="1"/>
    <col min="12" max="12" width="18.875" style="0" customWidth="1"/>
  </cols>
  <sheetData>
    <row r="1" spans="1:9" ht="45" customHeight="1">
      <c r="A1" s="62" t="s">
        <v>37</v>
      </c>
      <c r="B1" s="62"/>
      <c r="C1" s="80"/>
      <c r="D1" s="80"/>
      <c r="E1" s="80"/>
      <c r="F1" s="80"/>
      <c r="G1" s="80"/>
      <c r="H1" s="80"/>
      <c r="I1" s="80"/>
    </row>
    <row r="2" spans="1:11" ht="45" customHeight="1">
      <c r="A2" s="13" t="s">
        <v>38</v>
      </c>
      <c r="B2" s="14"/>
      <c r="C2" s="82" t="s">
        <v>39</v>
      </c>
      <c r="D2" s="83"/>
      <c r="E2" s="83"/>
      <c r="F2" s="83"/>
      <c r="G2" s="83"/>
      <c r="H2" s="83"/>
      <c r="I2" s="83"/>
      <c r="J2" s="83"/>
      <c r="K2" s="83"/>
    </row>
    <row r="3" spans="1:9" s="1" customFormat="1" ht="45" customHeight="1">
      <c r="A3" s="66" t="s">
        <v>2</v>
      </c>
      <c r="B3" s="67"/>
      <c r="C3" s="81"/>
      <c r="D3" s="81"/>
      <c r="E3" s="81"/>
      <c r="F3" s="81"/>
      <c r="G3" s="81"/>
      <c r="H3" s="81"/>
      <c r="I3" s="81"/>
    </row>
    <row r="4" spans="1:9" s="1" customFormat="1" ht="24.75" customHeight="1">
      <c r="A4" s="74" t="s">
        <v>3</v>
      </c>
      <c r="B4" s="71" t="s">
        <v>4</v>
      </c>
      <c r="C4" s="70" t="s">
        <v>5</v>
      </c>
      <c r="D4" s="53" t="s">
        <v>40</v>
      </c>
      <c r="E4" s="68"/>
      <c r="F4" s="68"/>
      <c r="G4" s="68"/>
      <c r="H4" s="68"/>
      <c r="I4" s="69"/>
    </row>
    <row r="5" spans="1:11" s="1" customFormat="1" ht="24.75" customHeight="1">
      <c r="A5" s="75"/>
      <c r="B5" s="72"/>
      <c r="C5" s="60"/>
      <c r="D5" s="9">
        <v>1</v>
      </c>
      <c r="E5" s="9">
        <v>2</v>
      </c>
      <c r="F5" s="9">
        <v>3</v>
      </c>
      <c r="G5" s="9">
        <v>4</v>
      </c>
      <c r="H5" s="9">
        <v>5</v>
      </c>
      <c r="I5" s="9">
        <v>6</v>
      </c>
      <c r="J5" s="9">
        <v>7</v>
      </c>
      <c r="K5" s="9">
        <v>8</v>
      </c>
    </row>
    <row r="6" spans="1:11" s="1" customFormat="1" ht="53.25" customHeight="1">
      <c r="A6" s="75"/>
      <c r="B6" s="72"/>
      <c r="C6" s="60"/>
      <c r="D6" s="9" t="s">
        <v>41</v>
      </c>
      <c r="E6" s="9" t="s">
        <v>42</v>
      </c>
      <c r="F6" s="9" t="s">
        <v>43</v>
      </c>
      <c r="G6" s="9" t="s">
        <v>44</v>
      </c>
      <c r="H6" s="9" t="s">
        <v>45</v>
      </c>
      <c r="I6" s="9" t="s">
        <v>46</v>
      </c>
      <c r="J6" s="55" t="s">
        <v>51</v>
      </c>
      <c r="K6" s="55" t="s">
        <v>52</v>
      </c>
    </row>
    <row r="7" spans="1:11" s="10" customFormat="1" ht="42.75" customHeight="1">
      <c r="A7" s="76"/>
      <c r="B7" s="73"/>
      <c r="C7" s="61"/>
      <c r="D7" s="16" t="s">
        <v>47</v>
      </c>
      <c r="E7" s="16" t="s">
        <v>47</v>
      </c>
      <c r="F7" s="15" t="s">
        <v>48</v>
      </c>
      <c r="G7" s="16" t="s">
        <v>49</v>
      </c>
      <c r="H7" s="16" t="s">
        <v>49</v>
      </c>
      <c r="I7" s="16" t="s">
        <v>50</v>
      </c>
      <c r="J7" s="56"/>
      <c r="K7" s="56"/>
    </row>
    <row r="8" spans="1:11" s="6" customFormat="1" ht="57" customHeight="1">
      <c r="A8" s="4">
        <v>1</v>
      </c>
      <c r="B8" s="2" t="s">
        <v>9</v>
      </c>
      <c r="C8" s="5">
        <v>0.13194444444444445</v>
      </c>
      <c r="D8" s="23">
        <v>4</v>
      </c>
      <c r="E8" s="23">
        <v>6</v>
      </c>
      <c r="F8" s="23">
        <v>4</v>
      </c>
      <c r="G8" s="23">
        <v>5</v>
      </c>
      <c r="H8" s="23">
        <v>5</v>
      </c>
      <c r="I8" s="23">
        <v>2</v>
      </c>
      <c r="J8" s="18"/>
      <c r="K8" s="23">
        <f aca="true" t="shared" si="0" ref="K8:K16">SUM(D8:I8)</f>
        <v>26</v>
      </c>
    </row>
    <row r="9" spans="1:11" s="6" customFormat="1" ht="62.25" customHeight="1">
      <c r="A9" s="4">
        <v>2</v>
      </c>
      <c r="B9" s="2" t="s">
        <v>10</v>
      </c>
      <c r="C9" s="5">
        <v>0.2798611111111111</v>
      </c>
      <c r="D9" s="23">
        <v>8</v>
      </c>
      <c r="E9" s="23">
        <v>7</v>
      </c>
      <c r="F9" s="23">
        <v>7</v>
      </c>
      <c r="G9" s="23">
        <v>6</v>
      </c>
      <c r="H9" s="23">
        <v>7</v>
      </c>
      <c r="I9" s="23">
        <v>2</v>
      </c>
      <c r="J9" s="18"/>
      <c r="K9" s="23">
        <f t="shared" si="0"/>
        <v>37</v>
      </c>
    </row>
    <row r="10" spans="1:11" s="6" customFormat="1" ht="78" customHeight="1">
      <c r="A10" s="4">
        <v>3</v>
      </c>
      <c r="B10" s="2" t="s">
        <v>11</v>
      </c>
      <c r="C10" s="5">
        <v>0.5756944444444444</v>
      </c>
      <c r="D10" s="23">
        <v>6</v>
      </c>
      <c r="E10" s="23">
        <v>7</v>
      </c>
      <c r="F10" s="23">
        <v>5</v>
      </c>
      <c r="G10" s="23">
        <v>5</v>
      </c>
      <c r="H10" s="23">
        <v>6</v>
      </c>
      <c r="I10" s="23">
        <v>2</v>
      </c>
      <c r="J10" s="18"/>
      <c r="K10" s="23">
        <f t="shared" si="0"/>
        <v>31</v>
      </c>
    </row>
    <row r="11" spans="1:11" s="6" customFormat="1" ht="57.75" customHeight="1">
      <c r="A11" s="4">
        <v>4</v>
      </c>
      <c r="B11" s="2" t="s">
        <v>12</v>
      </c>
      <c r="C11" s="5">
        <v>0.5090277777777777</v>
      </c>
      <c r="D11" s="23">
        <v>7</v>
      </c>
      <c r="E11" s="23">
        <v>7</v>
      </c>
      <c r="F11" s="23">
        <v>6</v>
      </c>
      <c r="G11" s="23">
        <v>4</v>
      </c>
      <c r="H11" s="23">
        <v>6</v>
      </c>
      <c r="I11" s="23">
        <v>2</v>
      </c>
      <c r="J11" s="18"/>
      <c r="K11" s="23">
        <f t="shared" si="0"/>
        <v>32</v>
      </c>
    </row>
    <row r="12" spans="1:11" s="6" customFormat="1" ht="63" customHeight="1">
      <c r="A12" s="4">
        <v>5</v>
      </c>
      <c r="B12" s="2" t="s">
        <v>13</v>
      </c>
      <c r="C12" s="5">
        <v>0.5534722222222223</v>
      </c>
      <c r="D12" s="23">
        <v>8</v>
      </c>
      <c r="E12" s="23">
        <v>8</v>
      </c>
      <c r="F12" s="23">
        <v>6</v>
      </c>
      <c r="G12" s="23">
        <v>5</v>
      </c>
      <c r="H12" s="23">
        <v>7</v>
      </c>
      <c r="I12" s="23">
        <v>3</v>
      </c>
      <c r="J12" s="18"/>
      <c r="K12" s="23">
        <f t="shared" si="0"/>
        <v>37</v>
      </c>
    </row>
    <row r="13" spans="1:11" s="6" customFormat="1" ht="63.75" customHeight="1">
      <c r="A13" s="4">
        <v>6</v>
      </c>
      <c r="B13" s="2" t="s">
        <v>14</v>
      </c>
      <c r="C13" s="5">
        <v>0.31666666666666665</v>
      </c>
      <c r="D13" s="23">
        <v>4</v>
      </c>
      <c r="E13" s="23">
        <v>4</v>
      </c>
      <c r="F13" s="23">
        <v>2</v>
      </c>
      <c r="G13" s="23">
        <v>2</v>
      </c>
      <c r="H13" s="23">
        <v>2</v>
      </c>
      <c r="I13" s="23">
        <v>2</v>
      </c>
      <c r="J13" s="18"/>
      <c r="K13" s="23">
        <f t="shared" si="0"/>
        <v>16</v>
      </c>
    </row>
    <row r="14" spans="1:11" s="6" customFormat="1" ht="54" customHeight="1">
      <c r="A14" s="4">
        <v>7</v>
      </c>
      <c r="B14" s="2" t="s">
        <v>15</v>
      </c>
      <c r="C14" s="5">
        <v>0.23958333333333334</v>
      </c>
      <c r="D14" s="23">
        <v>3</v>
      </c>
      <c r="E14" s="23">
        <v>4</v>
      </c>
      <c r="F14" s="23">
        <v>2</v>
      </c>
      <c r="G14" s="23">
        <v>3</v>
      </c>
      <c r="H14" s="23">
        <v>2</v>
      </c>
      <c r="I14" s="23">
        <v>2</v>
      </c>
      <c r="J14" s="18"/>
      <c r="K14" s="23">
        <f t="shared" si="0"/>
        <v>16</v>
      </c>
    </row>
    <row r="15" spans="1:11" s="6" customFormat="1" ht="63.75" customHeight="1">
      <c r="A15" s="20">
        <v>8</v>
      </c>
      <c r="B15" s="21" t="s">
        <v>36</v>
      </c>
      <c r="C15" s="22">
        <v>0.27638888888888885</v>
      </c>
      <c r="D15" s="23">
        <v>7</v>
      </c>
      <c r="E15" s="23">
        <v>7</v>
      </c>
      <c r="F15" s="23">
        <v>5</v>
      </c>
      <c r="G15" s="23">
        <v>6</v>
      </c>
      <c r="H15" s="23">
        <v>6</v>
      </c>
      <c r="I15" s="23">
        <v>3</v>
      </c>
      <c r="J15" s="18"/>
      <c r="K15" s="23">
        <f t="shared" si="0"/>
        <v>34</v>
      </c>
    </row>
    <row r="16" spans="1:11" s="6" customFormat="1" ht="63.75" customHeight="1">
      <c r="A16" s="4">
        <v>9</v>
      </c>
      <c r="B16" s="2" t="s">
        <v>16</v>
      </c>
      <c r="C16" s="5">
        <v>0.35</v>
      </c>
      <c r="D16" s="23">
        <v>7</v>
      </c>
      <c r="E16" s="23">
        <v>8</v>
      </c>
      <c r="F16" s="23">
        <v>7</v>
      </c>
      <c r="G16" s="23">
        <v>6</v>
      </c>
      <c r="H16" s="23">
        <v>7</v>
      </c>
      <c r="I16" s="23">
        <v>3</v>
      </c>
      <c r="J16" s="18"/>
      <c r="K16" s="23">
        <f t="shared" si="0"/>
        <v>38</v>
      </c>
    </row>
    <row r="17" spans="1:11" s="1" customFormat="1" ht="24.75" customHeight="1">
      <c r="A17" s="55" t="s">
        <v>3</v>
      </c>
      <c r="B17" s="55" t="s">
        <v>4</v>
      </c>
      <c r="C17" s="55" t="s">
        <v>5</v>
      </c>
      <c r="D17" s="9">
        <v>1</v>
      </c>
      <c r="E17" s="9">
        <v>2</v>
      </c>
      <c r="F17" s="9">
        <v>3</v>
      </c>
      <c r="G17" s="9">
        <v>4</v>
      </c>
      <c r="H17" s="9">
        <v>5</v>
      </c>
      <c r="I17" s="9">
        <v>6</v>
      </c>
      <c r="J17" s="9">
        <v>7</v>
      </c>
      <c r="K17" s="9">
        <v>8</v>
      </c>
    </row>
    <row r="18" spans="1:11" s="1" customFormat="1" ht="53.25" customHeight="1">
      <c r="A18" s="55"/>
      <c r="B18" s="55"/>
      <c r="C18" s="55"/>
      <c r="D18" s="9" t="s">
        <v>41</v>
      </c>
      <c r="E18" s="9" t="s">
        <v>42</v>
      </c>
      <c r="F18" s="9" t="s">
        <v>43</v>
      </c>
      <c r="G18" s="9" t="s">
        <v>44</v>
      </c>
      <c r="H18" s="9" t="s">
        <v>45</v>
      </c>
      <c r="I18" s="9" t="s">
        <v>46</v>
      </c>
      <c r="J18" s="55" t="s">
        <v>51</v>
      </c>
      <c r="K18" s="55" t="s">
        <v>52</v>
      </c>
    </row>
    <row r="19" spans="1:11" s="10" customFormat="1" ht="42.75" customHeight="1">
      <c r="A19" s="56"/>
      <c r="B19" s="56"/>
      <c r="C19" s="56"/>
      <c r="D19" s="16" t="s">
        <v>47</v>
      </c>
      <c r="E19" s="16" t="s">
        <v>47</v>
      </c>
      <c r="F19" s="15" t="s">
        <v>48</v>
      </c>
      <c r="G19" s="16" t="s">
        <v>49</v>
      </c>
      <c r="H19" s="16" t="s">
        <v>49</v>
      </c>
      <c r="I19" s="16" t="s">
        <v>50</v>
      </c>
      <c r="J19" s="56"/>
      <c r="K19" s="56"/>
    </row>
    <row r="20" spans="1:11" s="6" customFormat="1" ht="79.5" customHeight="1">
      <c r="A20" s="4">
        <v>10</v>
      </c>
      <c r="B20" s="2" t="s">
        <v>17</v>
      </c>
      <c r="C20" s="5">
        <v>0.5888888888888889</v>
      </c>
      <c r="D20" s="23">
        <v>2</v>
      </c>
      <c r="E20" s="23">
        <v>2</v>
      </c>
      <c r="F20" s="23">
        <v>2</v>
      </c>
      <c r="G20" s="23">
        <v>2</v>
      </c>
      <c r="H20" s="23">
        <v>2</v>
      </c>
      <c r="I20" s="23">
        <v>1</v>
      </c>
      <c r="J20" s="18"/>
      <c r="K20" s="23">
        <f>SUM(D20:I20)</f>
        <v>11</v>
      </c>
    </row>
    <row r="21" spans="1:11" s="6" customFormat="1" ht="68.25" customHeight="1">
      <c r="A21" s="4">
        <v>11</v>
      </c>
      <c r="B21" s="2" t="s">
        <v>18</v>
      </c>
      <c r="C21" s="5">
        <v>0.2708333333333333</v>
      </c>
      <c r="D21" s="23">
        <v>4</v>
      </c>
      <c r="E21" s="23">
        <v>4</v>
      </c>
      <c r="F21" s="23">
        <v>4</v>
      </c>
      <c r="G21" s="23">
        <v>2</v>
      </c>
      <c r="H21" s="23">
        <v>5</v>
      </c>
      <c r="I21" s="23">
        <v>2</v>
      </c>
      <c r="J21" s="18"/>
      <c r="K21" s="23">
        <f>SUM(D21:I21)</f>
        <v>21</v>
      </c>
    </row>
    <row r="22" spans="1:11" s="6" customFormat="1" ht="66.75" customHeight="1">
      <c r="A22" s="4">
        <v>12</v>
      </c>
      <c r="B22" s="2" t="s">
        <v>19</v>
      </c>
      <c r="C22" s="5">
        <v>0.15277777777777776</v>
      </c>
      <c r="D22" s="23">
        <v>3</v>
      </c>
      <c r="E22" s="23">
        <v>4</v>
      </c>
      <c r="F22" s="23">
        <v>3</v>
      </c>
      <c r="G22" s="23">
        <v>2</v>
      </c>
      <c r="H22" s="23">
        <v>3</v>
      </c>
      <c r="I22" s="23">
        <v>2</v>
      </c>
      <c r="J22" s="18"/>
      <c r="K22" s="23">
        <f>SUM(D22:I22)</f>
        <v>17</v>
      </c>
    </row>
    <row r="23" spans="1:8" s="3" customFormat="1" ht="45" customHeight="1">
      <c r="A23" s="7"/>
      <c r="B23" s="57" t="s">
        <v>0</v>
      </c>
      <c r="C23" s="58"/>
      <c r="D23" s="58"/>
      <c r="E23" s="58"/>
      <c r="F23" s="58"/>
      <c r="G23" s="59"/>
      <c r="H23" s="17"/>
    </row>
    <row r="24" spans="1:11" s="3" customFormat="1" ht="45" customHeight="1">
      <c r="A24" s="7"/>
      <c r="B24" s="11"/>
      <c r="C24" s="12"/>
      <c r="D24" s="9">
        <v>1</v>
      </c>
      <c r="E24" s="9">
        <v>2</v>
      </c>
      <c r="F24" s="9">
        <v>3</v>
      </c>
      <c r="G24" s="9">
        <v>4</v>
      </c>
      <c r="H24" s="9">
        <v>5</v>
      </c>
      <c r="I24" s="9">
        <v>6</v>
      </c>
      <c r="J24" s="9">
        <v>7</v>
      </c>
      <c r="K24" s="9">
        <v>8</v>
      </c>
    </row>
    <row r="25" spans="1:11" s="6" customFormat="1" ht="73.5" customHeight="1">
      <c r="A25" s="4">
        <v>13</v>
      </c>
      <c r="B25" s="2" t="s">
        <v>20</v>
      </c>
      <c r="C25" s="5">
        <v>0.23680555555555557</v>
      </c>
      <c r="D25" s="23">
        <v>2</v>
      </c>
      <c r="E25" s="23">
        <v>3</v>
      </c>
      <c r="F25" s="23">
        <v>3</v>
      </c>
      <c r="G25" s="23">
        <v>1</v>
      </c>
      <c r="H25" s="23">
        <v>1</v>
      </c>
      <c r="I25" s="23">
        <v>2</v>
      </c>
      <c r="J25" s="18"/>
      <c r="K25" s="23">
        <f aca="true" t="shared" si="1" ref="K25:K32">SUM(D25:I25)</f>
        <v>12</v>
      </c>
    </row>
    <row r="26" spans="1:11" s="6" customFormat="1" ht="55.5" customHeight="1">
      <c r="A26" s="4">
        <v>14</v>
      </c>
      <c r="B26" s="2" t="s">
        <v>21</v>
      </c>
      <c r="C26" s="5">
        <v>0.21180555555555555</v>
      </c>
      <c r="D26" s="23">
        <v>4</v>
      </c>
      <c r="E26" s="23">
        <v>4</v>
      </c>
      <c r="F26" s="23">
        <v>4</v>
      </c>
      <c r="G26" s="23">
        <v>5</v>
      </c>
      <c r="H26" s="23">
        <v>3</v>
      </c>
      <c r="I26" s="23">
        <v>2</v>
      </c>
      <c r="J26" s="18"/>
      <c r="K26" s="23">
        <f t="shared" si="1"/>
        <v>22</v>
      </c>
    </row>
    <row r="27" spans="1:11" s="6" customFormat="1" ht="60" customHeight="1">
      <c r="A27" s="4">
        <v>15</v>
      </c>
      <c r="B27" s="2" t="s">
        <v>22</v>
      </c>
      <c r="C27" s="5">
        <v>0.16666666666666666</v>
      </c>
      <c r="D27" s="23">
        <v>5</v>
      </c>
      <c r="E27" s="23">
        <v>5</v>
      </c>
      <c r="F27" s="23">
        <v>5</v>
      </c>
      <c r="G27" s="23">
        <v>3</v>
      </c>
      <c r="H27" s="23">
        <v>4</v>
      </c>
      <c r="I27" s="23">
        <v>2</v>
      </c>
      <c r="J27" s="18"/>
      <c r="K27" s="23">
        <f t="shared" si="1"/>
        <v>24</v>
      </c>
    </row>
    <row r="28" spans="1:11" s="6" customFormat="1" ht="55.5" customHeight="1">
      <c r="A28" s="4">
        <v>16</v>
      </c>
      <c r="B28" s="2" t="s">
        <v>23</v>
      </c>
      <c r="C28" s="5">
        <v>0.17708333333333334</v>
      </c>
      <c r="D28" s="23">
        <v>3</v>
      </c>
      <c r="E28" s="23">
        <v>5</v>
      </c>
      <c r="F28" s="23">
        <v>3</v>
      </c>
      <c r="G28" s="23">
        <v>2</v>
      </c>
      <c r="H28" s="23">
        <v>3</v>
      </c>
      <c r="I28" s="23">
        <v>2</v>
      </c>
      <c r="J28" s="18"/>
      <c r="K28" s="23">
        <f t="shared" si="1"/>
        <v>18</v>
      </c>
    </row>
    <row r="29" spans="1:11" s="6" customFormat="1" ht="68.25" customHeight="1">
      <c r="A29" s="4">
        <v>17</v>
      </c>
      <c r="B29" s="2" t="s">
        <v>24</v>
      </c>
      <c r="C29" s="5">
        <v>0.13125</v>
      </c>
      <c r="D29" s="23">
        <v>6</v>
      </c>
      <c r="E29" s="23">
        <v>5</v>
      </c>
      <c r="F29" s="23">
        <v>5</v>
      </c>
      <c r="G29" s="23">
        <v>5</v>
      </c>
      <c r="H29" s="23">
        <v>5</v>
      </c>
      <c r="I29" s="23">
        <v>2</v>
      </c>
      <c r="J29" s="18"/>
      <c r="K29" s="23">
        <f t="shared" si="1"/>
        <v>28</v>
      </c>
    </row>
    <row r="30" spans="1:11" s="6" customFormat="1" ht="73.5" customHeight="1">
      <c r="A30" s="4">
        <v>18</v>
      </c>
      <c r="B30" s="2" t="s">
        <v>25</v>
      </c>
      <c r="C30" s="5">
        <v>0.25972222222222224</v>
      </c>
      <c r="D30" s="23">
        <v>8</v>
      </c>
      <c r="E30" s="23">
        <v>9</v>
      </c>
      <c r="F30" s="23">
        <v>7</v>
      </c>
      <c r="G30" s="23">
        <v>8</v>
      </c>
      <c r="H30" s="23">
        <v>7</v>
      </c>
      <c r="I30" s="23">
        <v>2</v>
      </c>
      <c r="J30" s="18"/>
      <c r="K30" s="23">
        <f t="shared" si="1"/>
        <v>41</v>
      </c>
    </row>
    <row r="31" spans="1:11" s="6" customFormat="1" ht="55.5" customHeight="1">
      <c r="A31" s="4">
        <v>19</v>
      </c>
      <c r="B31" s="2" t="s">
        <v>26</v>
      </c>
      <c r="C31" s="5">
        <v>0.13472222222222222</v>
      </c>
      <c r="D31" s="23">
        <v>6</v>
      </c>
      <c r="E31" s="23">
        <v>7</v>
      </c>
      <c r="F31" s="23">
        <v>6</v>
      </c>
      <c r="G31" s="23">
        <v>5</v>
      </c>
      <c r="H31" s="23">
        <v>5</v>
      </c>
      <c r="I31" s="23">
        <v>2</v>
      </c>
      <c r="J31" s="18"/>
      <c r="K31" s="23">
        <f t="shared" si="1"/>
        <v>31</v>
      </c>
    </row>
    <row r="32" spans="1:11" s="6" customFormat="1" ht="60.75" customHeight="1">
      <c r="A32" s="4">
        <v>20</v>
      </c>
      <c r="B32" s="2" t="s">
        <v>27</v>
      </c>
      <c r="C32" s="5">
        <v>0.20486111111111113</v>
      </c>
      <c r="D32" s="23">
        <v>7</v>
      </c>
      <c r="E32" s="23">
        <v>8</v>
      </c>
      <c r="F32" s="23">
        <v>6</v>
      </c>
      <c r="G32" s="23">
        <v>4</v>
      </c>
      <c r="H32" s="23">
        <v>5</v>
      </c>
      <c r="I32" s="23">
        <v>3</v>
      </c>
      <c r="J32" s="18"/>
      <c r="K32" s="23">
        <f t="shared" si="1"/>
        <v>33</v>
      </c>
    </row>
    <row r="33" spans="1:8" s="3" customFormat="1" ht="45" customHeight="1">
      <c r="A33" s="7"/>
      <c r="B33" s="57" t="s">
        <v>1</v>
      </c>
      <c r="C33" s="58"/>
      <c r="D33" s="58"/>
      <c r="E33" s="58"/>
      <c r="F33" s="58"/>
      <c r="G33" s="59"/>
      <c r="H33" s="17"/>
    </row>
    <row r="34" spans="1:11" s="1" customFormat="1" ht="24.75" customHeight="1">
      <c r="A34" s="55" t="s">
        <v>3</v>
      </c>
      <c r="B34" s="55" t="s">
        <v>4</v>
      </c>
      <c r="C34" s="55" t="s">
        <v>5</v>
      </c>
      <c r="D34" s="9">
        <v>1</v>
      </c>
      <c r="E34" s="9">
        <v>2</v>
      </c>
      <c r="F34" s="9">
        <v>3</v>
      </c>
      <c r="G34" s="9">
        <v>4</v>
      </c>
      <c r="H34" s="9">
        <v>5</v>
      </c>
      <c r="I34" s="9">
        <v>6</v>
      </c>
      <c r="J34" s="9">
        <v>7</v>
      </c>
      <c r="K34" s="9">
        <v>8</v>
      </c>
    </row>
    <row r="35" spans="1:11" s="1" customFormat="1" ht="53.25" customHeight="1">
      <c r="A35" s="55"/>
      <c r="B35" s="55"/>
      <c r="C35" s="55"/>
      <c r="D35" s="9" t="s">
        <v>41</v>
      </c>
      <c r="E35" s="9" t="s">
        <v>42</v>
      </c>
      <c r="F35" s="9" t="s">
        <v>43</v>
      </c>
      <c r="G35" s="9" t="s">
        <v>44</v>
      </c>
      <c r="H35" s="9" t="s">
        <v>45</v>
      </c>
      <c r="I35" s="9" t="s">
        <v>46</v>
      </c>
      <c r="J35" s="55" t="s">
        <v>51</v>
      </c>
      <c r="K35" s="55" t="s">
        <v>52</v>
      </c>
    </row>
    <row r="36" spans="1:11" s="10" customFormat="1" ht="42.75" customHeight="1">
      <c r="A36" s="56"/>
      <c r="B36" s="56"/>
      <c r="C36" s="56"/>
      <c r="D36" s="16" t="s">
        <v>47</v>
      </c>
      <c r="E36" s="16" t="s">
        <v>47</v>
      </c>
      <c r="F36" s="15" t="s">
        <v>48</v>
      </c>
      <c r="G36" s="16" t="s">
        <v>49</v>
      </c>
      <c r="H36" s="16" t="s">
        <v>49</v>
      </c>
      <c r="I36" s="16" t="s">
        <v>50</v>
      </c>
      <c r="J36" s="56"/>
      <c r="K36" s="56"/>
    </row>
    <row r="37" spans="1:11" s="6" customFormat="1" ht="73.5" customHeight="1">
      <c r="A37" s="4">
        <v>21</v>
      </c>
      <c r="B37" s="2" t="s">
        <v>28</v>
      </c>
      <c r="C37" s="5">
        <v>0.2534722222222222</v>
      </c>
      <c r="D37" s="23">
        <v>2</v>
      </c>
      <c r="E37" s="23">
        <v>2</v>
      </c>
      <c r="F37" s="23">
        <v>2</v>
      </c>
      <c r="G37" s="23">
        <v>2</v>
      </c>
      <c r="H37" s="23">
        <v>2</v>
      </c>
      <c r="I37" s="23">
        <v>2</v>
      </c>
      <c r="J37" s="18"/>
      <c r="K37" s="23">
        <f>SUM(D37:I37)</f>
        <v>12</v>
      </c>
    </row>
    <row r="38" spans="1:11" s="6" customFormat="1" ht="81.75" customHeight="1">
      <c r="A38" s="4">
        <v>22</v>
      </c>
      <c r="B38" s="2" t="s">
        <v>29</v>
      </c>
      <c r="C38" s="5">
        <v>0.5493055555555556</v>
      </c>
      <c r="D38" s="84" t="s">
        <v>56</v>
      </c>
      <c r="E38" s="85"/>
      <c r="F38" s="85"/>
      <c r="G38" s="85"/>
      <c r="H38" s="85"/>
      <c r="I38" s="86"/>
      <c r="J38" s="18"/>
      <c r="K38" s="23">
        <f>SUM(D38:I38)</f>
        <v>0</v>
      </c>
    </row>
    <row r="39" spans="1:11" s="6" customFormat="1" ht="82.5" customHeight="1">
      <c r="A39" s="4">
        <v>23</v>
      </c>
      <c r="B39" s="2" t="s">
        <v>30</v>
      </c>
      <c r="C39" s="5">
        <v>0.5770833333333333</v>
      </c>
      <c r="D39" s="23">
        <v>7</v>
      </c>
      <c r="E39" s="23">
        <v>7</v>
      </c>
      <c r="F39" s="23">
        <v>6</v>
      </c>
      <c r="G39" s="23">
        <v>5</v>
      </c>
      <c r="H39" s="23">
        <v>5</v>
      </c>
      <c r="I39" s="23">
        <v>3</v>
      </c>
      <c r="J39" s="18"/>
      <c r="K39" s="23">
        <f>SUM(D39:I39)</f>
        <v>33</v>
      </c>
    </row>
    <row r="40" spans="1:11" s="6" customFormat="1" ht="82.5" customHeight="1">
      <c r="A40" s="4">
        <v>24</v>
      </c>
      <c r="B40" s="2" t="s">
        <v>31</v>
      </c>
      <c r="C40" s="5">
        <v>0.375</v>
      </c>
      <c r="D40" s="23">
        <v>8</v>
      </c>
      <c r="E40" s="23">
        <v>8</v>
      </c>
      <c r="F40" s="23">
        <v>7</v>
      </c>
      <c r="G40" s="23">
        <v>7</v>
      </c>
      <c r="H40" s="23">
        <v>6</v>
      </c>
      <c r="I40" s="23">
        <v>3</v>
      </c>
      <c r="J40" s="18"/>
      <c r="K40" s="23">
        <f>SUM(D40:I40)</f>
        <v>39</v>
      </c>
    </row>
    <row r="41" spans="1:11" s="6" customFormat="1" ht="78.75" customHeight="1">
      <c r="A41" s="4">
        <v>25</v>
      </c>
      <c r="B41" s="2" t="s">
        <v>32</v>
      </c>
      <c r="C41" s="5">
        <v>0.16666666666666666</v>
      </c>
      <c r="D41" s="23">
        <v>7</v>
      </c>
      <c r="E41" s="23">
        <v>7</v>
      </c>
      <c r="F41" s="23">
        <v>6</v>
      </c>
      <c r="G41" s="23">
        <v>7</v>
      </c>
      <c r="H41" s="23">
        <v>5</v>
      </c>
      <c r="I41" s="23">
        <v>3</v>
      </c>
      <c r="J41" s="18" t="s">
        <v>55</v>
      </c>
      <c r="K41" s="23">
        <f>SUM(D41:I41)</f>
        <v>35</v>
      </c>
    </row>
    <row r="42" spans="1:8" s="3" customFormat="1" ht="45" customHeight="1">
      <c r="A42" s="7"/>
      <c r="B42" s="57" t="s">
        <v>6</v>
      </c>
      <c r="C42" s="58"/>
      <c r="D42" s="58"/>
      <c r="E42" s="58"/>
      <c r="F42" s="58"/>
      <c r="G42" s="59"/>
      <c r="H42" s="17"/>
    </row>
    <row r="43" spans="1:11" s="1" customFormat="1" ht="24.75" customHeight="1">
      <c r="A43" s="55" t="s">
        <v>3</v>
      </c>
      <c r="B43" s="55" t="s">
        <v>4</v>
      </c>
      <c r="C43" s="55" t="s">
        <v>5</v>
      </c>
      <c r="D43" s="9">
        <v>1</v>
      </c>
      <c r="E43" s="9">
        <v>2</v>
      </c>
      <c r="F43" s="9">
        <v>3</v>
      </c>
      <c r="G43" s="9">
        <v>4</v>
      </c>
      <c r="H43" s="9">
        <v>5</v>
      </c>
      <c r="I43" s="9">
        <v>6</v>
      </c>
      <c r="J43" s="9">
        <v>7</v>
      </c>
      <c r="K43" s="9">
        <v>8</v>
      </c>
    </row>
    <row r="44" spans="1:11" s="1" customFormat="1" ht="53.25" customHeight="1">
      <c r="A44" s="55"/>
      <c r="B44" s="55"/>
      <c r="C44" s="55"/>
      <c r="D44" s="9" t="s">
        <v>41</v>
      </c>
      <c r="E44" s="9" t="s">
        <v>42</v>
      </c>
      <c r="F44" s="9" t="s">
        <v>43</v>
      </c>
      <c r="G44" s="9" t="s">
        <v>44</v>
      </c>
      <c r="H44" s="9" t="s">
        <v>45</v>
      </c>
      <c r="I44" s="9" t="s">
        <v>46</v>
      </c>
      <c r="J44" s="55" t="s">
        <v>51</v>
      </c>
      <c r="K44" s="55" t="s">
        <v>52</v>
      </c>
    </row>
    <row r="45" spans="1:11" s="10" customFormat="1" ht="42.75" customHeight="1">
      <c r="A45" s="56"/>
      <c r="B45" s="56"/>
      <c r="C45" s="56"/>
      <c r="D45" s="16" t="s">
        <v>47</v>
      </c>
      <c r="E45" s="16" t="s">
        <v>47</v>
      </c>
      <c r="F45" s="15" t="s">
        <v>48</v>
      </c>
      <c r="G45" s="16" t="s">
        <v>49</v>
      </c>
      <c r="H45" s="16" t="s">
        <v>49</v>
      </c>
      <c r="I45" s="16" t="s">
        <v>50</v>
      </c>
      <c r="J45" s="56"/>
      <c r="K45" s="56"/>
    </row>
    <row r="46" spans="1:11" s="6" customFormat="1" ht="69.75" customHeight="1">
      <c r="A46" s="4">
        <v>26</v>
      </c>
      <c r="B46" s="2" t="s">
        <v>33</v>
      </c>
      <c r="C46" s="5">
        <v>0.35833333333333334</v>
      </c>
      <c r="D46" s="23">
        <v>5</v>
      </c>
      <c r="E46" s="23">
        <v>5</v>
      </c>
      <c r="F46" s="23">
        <v>5</v>
      </c>
      <c r="G46" s="23">
        <v>5</v>
      </c>
      <c r="H46" s="23">
        <v>4</v>
      </c>
      <c r="I46" s="23">
        <v>2</v>
      </c>
      <c r="J46" s="18"/>
      <c r="K46" s="23">
        <f>SUM(D46:I46)</f>
        <v>26</v>
      </c>
    </row>
    <row r="47" spans="1:11" s="6" customFormat="1" ht="65.25" customHeight="1">
      <c r="A47" s="4">
        <v>27</v>
      </c>
      <c r="B47" s="2" t="s">
        <v>34</v>
      </c>
      <c r="C47" s="5">
        <v>0.4583333333333333</v>
      </c>
      <c r="D47" s="23">
        <v>6</v>
      </c>
      <c r="E47" s="23">
        <v>4</v>
      </c>
      <c r="F47" s="23">
        <v>2</v>
      </c>
      <c r="G47" s="23">
        <v>4</v>
      </c>
      <c r="H47" s="23">
        <v>3</v>
      </c>
      <c r="I47" s="23">
        <v>2</v>
      </c>
      <c r="J47" s="18"/>
      <c r="K47" s="23">
        <f>SUM(D47:I47)</f>
        <v>21</v>
      </c>
    </row>
    <row r="48" spans="1:11" s="6" customFormat="1" ht="60" customHeight="1">
      <c r="A48" s="4">
        <v>28</v>
      </c>
      <c r="B48" s="2" t="s">
        <v>35</v>
      </c>
      <c r="C48" s="8">
        <v>0.40902777777777777</v>
      </c>
      <c r="D48" s="23">
        <v>7</v>
      </c>
      <c r="E48" s="23">
        <v>7</v>
      </c>
      <c r="F48" s="23">
        <v>6</v>
      </c>
      <c r="G48" s="23">
        <v>5</v>
      </c>
      <c r="H48" s="23">
        <v>5</v>
      </c>
      <c r="I48" s="23">
        <v>2</v>
      </c>
      <c r="J48" s="18"/>
      <c r="K48" s="23">
        <f>SUM(D48:I48)</f>
        <v>32</v>
      </c>
    </row>
    <row r="49" spans="1:8" s="3" customFormat="1" ht="45" customHeight="1">
      <c r="A49" s="7"/>
      <c r="B49" s="57" t="s">
        <v>7</v>
      </c>
      <c r="C49" s="58"/>
      <c r="D49" s="58"/>
      <c r="E49" s="58"/>
      <c r="F49" s="58"/>
      <c r="G49" s="59"/>
      <c r="H49" s="17"/>
    </row>
    <row r="50" spans="1:11" s="6" customFormat="1" ht="54.75" customHeight="1">
      <c r="A50" s="4">
        <v>29</v>
      </c>
      <c r="B50" s="2" t="s">
        <v>8</v>
      </c>
      <c r="C50" s="79"/>
      <c r="D50" s="68"/>
      <c r="E50" s="68"/>
      <c r="F50" s="68"/>
      <c r="G50" s="68"/>
      <c r="H50" s="68"/>
      <c r="I50" s="68"/>
      <c r="J50" s="68"/>
      <c r="K50" s="69"/>
    </row>
    <row r="51" spans="1:11" s="6" customFormat="1" ht="54.75" customHeight="1">
      <c r="A51" s="4">
        <v>30</v>
      </c>
      <c r="B51" s="2"/>
      <c r="C51" s="79"/>
      <c r="D51" s="68"/>
      <c r="E51" s="68"/>
      <c r="F51" s="68"/>
      <c r="G51" s="68"/>
      <c r="H51" s="68"/>
      <c r="I51" s="68"/>
      <c r="J51" s="68"/>
      <c r="K51" s="69"/>
    </row>
    <row r="52" spans="1:9" s="6" customFormat="1" ht="45" customHeight="1">
      <c r="A52" s="3"/>
      <c r="C52" s="3"/>
      <c r="D52" s="3"/>
      <c r="E52" s="3"/>
      <c r="F52" s="3"/>
      <c r="G52" s="3"/>
      <c r="H52" s="3"/>
      <c r="I52" s="3"/>
    </row>
  </sheetData>
  <sheetProtection/>
  <mergeCells count="31">
    <mergeCell ref="A17:A19"/>
    <mergeCell ref="B17:B19"/>
    <mergeCell ref="C17:C19"/>
    <mergeCell ref="B23:G23"/>
    <mergeCell ref="A34:A36"/>
    <mergeCell ref="B34:B36"/>
    <mergeCell ref="D38:I38"/>
    <mergeCell ref="B33:G33"/>
    <mergeCell ref="A43:A45"/>
    <mergeCell ref="B43:B45"/>
    <mergeCell ref="C43:C45"/>
    <mergeCell ref="B42:G42"/>
    <mergeCell ref="A1:I1"/>
    <mergeCell ref="A3:I3"/>
    <mergeCell ref="D4:I4"/>
    <mergeCell ref="C4:C7"/>
    <mergeCell ref="C2:K2"/>
    <mergeCell ref="J6:J7"/>
    <mergeCell ref="K6:K7"/>
    <mergeCell ref="B4:B7"/>
    <mergeCell ref="A4:A7"/>
    <mergeCell ref="K18:K19"/>
    <mergeCell ref="C50:K50"/>
    <mergeCell ref="C51:K51"/>
    <mergeCell ref="B49:G49"/>
    <mergeCell ref="J35:J36"/>
    <mergeCell ref="K35:K36"/>
    <mergeCell ref="J44:J45"/>
    <mergeCell ref="K44:K45"/>
    <mergeCell ref="C34:C36"/>
    <mergeCell ref="J18:J19"/>
  </mergeCells>
  <printOptions/>
  <pageMargins left="0.3937007874015748" right="0.3937007874015748" top="0.3937007874015748" bottom="0.3937007874015748" header="0.31496062992125984" footer="0.31496062992125984"/>
  <pageSetup fitToHeight="5" horizontalDpi="600" verticalDpi="600" orientation="landscape" paperSize="9" scale="59" r:id="rId1"/>
  <rowBreaks count="3" manualBreakCount="3">
    <brk id="16" max="10" man="1"/>
    <brk id="32" max="10" man="1"/>
    <brk id="48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K52"/>
  <sheetViews>
    <sheetView view="pageBreakPreview" zoomScale="75" zoomScaleNormal="70" zoomScaleSheetLayoutView="75" workbookViewId="0" topLeftCell="A31">
      <selection activeCell="F47" sqref="F47"/>
    </sheetView>
  </sheetViews>
  <sheetFormatPr defaultColWidth="49.25390625" defaultRowHeight="45" customHeight="1"/>
  <cols>
    <col min="1" max="1" width="8.25390625" style="1" customWidth="1"/>
    <col min="2" max="2" width="35.125" style="0" customWidth="1"/>
    <col min="3" max="3" width="9.75390625" style="1" customWidth="1"/>
    <col min="4" max="9" width="20.75390625" style="1" customWidth="1"/>
    <col min="10" max="10" width="33.625" style="0" customWidth="1"/>
    <col min="11" max="11" width="16.125" style="0" customWidth="1"/>
    <col min="12" max="12" width="18.875" style="0" customWidth="1"/>
  </cols>
  <sheetData>
    <row r="1" spans="1:9" ht="45" customHeight="1">
      <c r="A1" s="62" t="s">
        <v>37</v>
      </c>
      <c r="B1" s="62"/>
      <c r="C1" s="80"/>
      <c r="D1" s="80"/>
      <c r="E1" s="80"/>
      <c r="F1" s="80"/>
      <c r="G1" s="80"/>
      <c r="H1" s="80"/>
      <c r="I1" s="80"/>
    </row>
    <row r="2" spans="1:11" ht="45" customHeight="1">
      <c r="A2" s="13" t="s">
        <v>38</v>
      </c>
      <c r="B2" s="14"/>
      <c r="C2" s="82" t="s">
        <v>39</v>
      </c>
      <c r="D2" s="83"/>
      <c r="E2" s="83"/>
      <c r="F2" s="83"/>
      <c r="G2" s="83"/>
      <c r="H2" s="83"/>
      <c r="I2" s="83"/>
      <c r="J2" s="83"/>
      <c r="K2" s="83"/>
    </row>
    <row r="3" spans="1:9" s="1" customFormat="1" ht="45" customHeight="1">
      <c r="A3" s="66" t="s">
        <v>2</v>
      </c>
      <c r="B3" s="67"/>
      <c r="C3" s="81"/>
      <c r="D3" s="81"/>
      <c r="E3" s="81"/>
      <c r="F3" s="81"/>
      <c r="G3" s="81"/>
      <c r="H3" s="81"/>
      <c r="I3" s="81"/>
    </row>
    <row r="4" spans="1:9" s="1" customFormat="1" ht="24.75" customHeight="1">
      <c r="A4" s="74" t="s">
        <v>3</v>
      </c>
      <c r="B4" s="71" t="s">
        <v>4</v>
      </c>
      <c r="C4" s="70" t="s">
        <v>5</v>
      </c>
      <c r="D4" s="53" t="s">
        <v>40</v>
      </c>
      <c r="E4" s="68"/>
      <c r="F4" s="68"/>
      <c r="G4" s="68"/>
      <c r="H4" s="68"/>
      <c r="I4" s="69"/>
    </row>
    <row r="5" spans="1:11" s="1" customFormat="1" ht="24.75" customHeight="1">
      <c r="A5" s="75"/>
      <c r="B5" s="72"/>
      <c r="C5" s="60"/>
      <c r="D5" s="9">
        <v>1</v>
      </c>
      <c r="E5" s="9">
        <v>2</v>
      </c>
      <c r="F5" s="9">
        <v>3</v>
      </c>
      <c r="G5" s="9">
        <v>4</v>
      </c>
      <c r="H5" s="9">
        <v>5</v>
      </c>
      <c r="I5" s="9">
        <v>6</v>
      </c>
      <c r="J5" s="9">
        <v>7</v>
      </c>
      <c r="K5" s="9">
        <v>8</v>
      </c>
    </row>
    <row r="6" spans="1:11" s="1" customFormat="1" ht="53.25" customHeight="1">
      <c r="A6" s="75"/>
      <c r="B6" s="72"/>
      <c r="C6" s="60"/>
      <c r="D6" s="9" t="s">
        <v>41</v>
      </c>
      <c r="E6" s="9" t="s">
        <v>42</v>
      </c>
      <c r="F6" s="9" t="s">
        <v>43</v>
      </c>
      <c r="G6" s="9" t="s">
        <v>44</v>
      </c>
      <c r="H6" s="9" t="s">
        <v>45</v>
      </c>
      <c r="I6" s="9" t="s">
        <v>46</v>
      </c>
      <c r="J6" s="55" t="s">
        <v>51</v>
      </c>
      <c r="K6" s="55" t="s">
        <v>52</v>
      </c>
    </row>
    <row r="7" spans="1:11" s="10" customFormat="1" ht="42.75" customHeight="1">
      <c r="A7" s="76"/>
      <c r="B7" s="73"/>
      <c r="C7" s="61"/>
      <c r="D7" s="16" t="s">
        <v>47</v>
      </c>
      <c r="E7" s="16" t="s">
        <v>47</v>
      </c>
      <c r="F7" s="15" t="s">
        <v>48</v>
      </c>
      <c r="G7" s="16" t="s">
        <v>49</v>
      </c>
      <c r="H7" s="16" t="s">
        <v>49</v>
      </c>
      <c r="I7" s="16" t="s">
        <v>50</v>
      </c>
      <c r="J7" s="56"/>
      <c r="K7" s="56"/>
    </row>
    <row r="8" spans="1:11" s="6" customFormat="1" ht="57" customHeight="1">
      <c r="A8" s="4">
        <v>1</v>
      </c>
      <c r="B8" s="2" t="s">
        <v>9</v>
      </c>
      <c r="C8" s="5">
        <v>0.13194444444444445</v>
      </c>
      <c r="D8" s="23">
        <v>8</v>
      </c>
      <c r="E8" s="23">
        <v>8</v>
      </c>
      <c r="F8" s="23">
        <v>7</v>
      </c>
      <c r="G8" s="23">
        <v>7</v>
      </c>
      <c r="H8" s="23">
        <v>6</v>
      </c>
      <c r="I8" s="23">
        <v>3</v>
      </c>
      <c r="J8" s="18"/>
      <c r="K8" s="23">
        <f aca="true" t="shared" si="0" ref="K8:K16">SUM(D8:I8)</f>
        <v>39</v>
      </c>
    </row>
    <row r="9" spans="1:11" s="6" customFormat="1" ht="62.25" customHeight="1">
      <c r="A9" s="4">
        <v>2</v>
      </c>
      <c r="B9" s="2" t="s">
        <v>10</v>
      </c>
      <c r="C9" s="5">
        <v>0.2798611111111111</v>
      </c>
      <c r="D9" s="23">
        <v>6</v>
      </c>
      <c r="E9" s="23">
        <v>8</v>
      </c>
      <c r="F9" s="23">
        <v>7</v>
      </c>
      <c r="G9" s="23">
        <v>4</v>
      </c>
      <c r="H9" s="23">
        <v>4</v>
      </c>
      <c r="I9" s="23">
        <v>3</v>
      </c>
      <c r="J9" s="18"/>
      <c r="K9" s="23">
        <f t="shared" si="0"/>
        <v>32</v>
      </c>
    </row>
    <row r="10" spans="1:11" s="6" customFormat="1" ht="78" customHeight="1">
      <c r="A10" s="4">
        <v>3</v>
      </c>
      <c r="B10" s="2" t="s">
        <v>11</v>
      </c>
      <c r="C10" s="5">
        <v>0.5756944444444444</v>
      </c>
      <c r="D10" s="23">
        <v>9</v>
      </c>
      <c r="E10" s="23">
        <v>9</v>
      </c>
      <c r="F10" s="23">
        <v>8</v>
      </c>
      <c r="G10" s="23">
        <v>7</v>
      </c>
      <c r="H10" s="23">
        <v>7</v>
      </c>
      <c r="I10" s="23">
        <v>3</v>
      </c>
      <c r="J10" s="18"/>
      <c r="K10" s="23">
        <f t="shared" si="0"/>
        <v>43</v>
      </c>
    </row>
    <row r="11" spans="1:11" s="6" customFormat="1" ht="57.75" customHeight="1">
      <c r="A11" s="4">
        <v>4</v>
      </c>
      <c r="B11" s="2" t="s">
        <v>12</v>
      </c>
      <c r="C11" s="5">
        <v>0.5090277777777777</v>
      </c>
      <c r="D11" s="23">
        <v>10</v>
      </c>
      <c r="E11" s="23">
        <v>10</v>
      </c>
      <c r="F11" s="23">
        <v>8</v>
      </c>
      <c r="G11" s="23">
        <v>7</v>
      </c>
      <c r="H11" s="23">
        <v>7</v>
      </c>
      <c r="I11" s="23">
        <v>3</v>
      </c>
      <c r="J11" s="18"/>
      <c r="K11" s="23">
        <f t="shared" si="0"/>
        <v>45</v>
      </c>
    </row>
    <row r="12" spans="1:11" s="6" customFormat="1" ht="63" customHeight="1">
      <c r="A12" s="4">
        <v>5</v>
      </c>
      <c r="B12" s="2" t="s">
        <v>13</v>
      </c>
      <c r="C12" s="5">
        <v>0.5534722222222223</v>
      </c>
      <c r="D12" s="23">
        <v>6</v>
      </c>
      <c r="E12" s="23">
        <v>10</v>
      </c>
      <c r="F12" s="23">
        <v>8</v>
      </c>
      <c r="G12" s="23">
        <v>5</v>
      </c>
      <c r="H12" s="23">
        <v>2</v>
      </c>
      <c r="I12" s="23">
        <v>3</v>
      </c>
      <c r="J12" s="18"/>
      <c r="K12" s="23">
        <f t="shared" si="0"/>
        <v>34</v>
      </c>
    </row>
    <row r="13" spans="1:11" s="6" customFormat="1" ht="63.75" customHeight="1">
      <c r="A13" s="4">
        <v>6</v>
      </c>
      <c r="B13" s="2" t="s">
        <v>14</v>
      </c>
      <c r="C13" s="5">
        <v>0.31666666666666665</v>
      </c>
      <c r="D13" s="23">
        <v>8</v>
      </c>
      <c r="E13" s="23">
        <v>9</v>
      </c>
      <c r="F13" s="23">
        <v>8</v>
      </c>
      <c r="G13" s="23">
        <v>6</v>
      </c>
      <c r="H13" s="23">
        <v>7</v>
      </c>
      <c r="I13" s="23">
        <v>3</v>
      </c>
      <c r="J13" s="18"/>
      <c r="K13" s="23">
        <f t="shared" si="0"/>
        <v>41</v>
      </c>
    </row>
    <row r="14" spans="1:11" s="6" customFormat="1" ht="54" customHeight="1">
      <c r="A14" s="4">
        <v>7</v>
      </c>
      <c r="B14" s="2" t="s">
        <v>15</v>
      </c>
      <c r="C14" s="5">
        <v>0.23958333333333334</v>
      </c>
      <c r="D14" s="23">
        <v>1</v>
      </c>
      <c r="E14" s="23">
        <v>6</v>
      </c>
      <c r="F14" s="23">
        <v>6</v>
      </c>
      <c r="G14" s="23">
        <v>2</v>
      </c>
      <c r="H14" s="23">
        <v>1</v>
      </c>
      <c r="I14" s="23">
        <v>1</v>
      </c>
      <c r="J14" s="18" t="s">
        <v>58</v>
      </c>
      <c r="K14" s="23">
        <f t="shared" si="0"/>
        <v>17</v>
      </c>
    </row>
    <row r="15" spans="1:11" s="6" customFormat="1" ht="63.75" customHeight="1">
      <c r="A15" s="20">
        <v>8</v>
      </c>
      <c r="B15" s="21" t="s">
        <v>36</v>
      </c>
      <c r="C15" s="22">
        <v>0.27638888888888885</v>
      </c>
      <c r="D15" s="23">
        <v>7</v>
      </c>
      <c r="E15" s="23">
        <v>10</v>
      </c>
      <c r="F15" s="23">
        <v>8</v>
      </c>
      <c r="G15" s="23">
        <v>8</v>
      </c>
      <c r="H15" s="23">
        <v>8</v>
      </c>
      <c r="I15" s="23">
        <v>3</v>
      </c>
      <c r="J15" s="18"/>
      <c r="K15" s="23">
        <f t="shared" si="0"/>
        <v>44</v>
      </c>
    </row>
    <row r="16" spans="1:11" s="6" customFormat="1" ht="63.75" customHeight="1">
      <c r="A16" s="4">
        <v>9</v>
      </c>
      <c r="B16" s="2" t="s">
        <v>16</v>
      </c>
      <c r="C16" s="5">
        <v>0.35</v>
      </c>
      <c r="D16" s="23">
        <v>6</v>
      </c>
      <c r="E16" s="23">
        <v>10</v>
      </c>
      <c r="F16" s="23">
        <v>8</v>
      </c>
      <c r="G16" s="23">
        <v>5</v>
      </c>
      <c r="H16" s="23">
        <v>7</v>
      </c>
      <c r="I16" s="23">
        <v>3</v>
      </c>
      <c r="J16" s="18"/>
      <c r="K16" s="23">
        <f t="shared" si="0"/>
        <v>39</v>
      </c>
    </row>
    <row r="17" spans="1:11" s="1" customFormat="1" ht="24.75" customHeight="1">
      <c r="A17" s="55" t="s">
        <v>3</v>
      </c>
      <c r="B17" s="55" t="s">
        <v>4</v>
      </c>
      <c r="C17" s="55" t="s">
        <v>5</v>
      </c>
      <c r="D17" s="9">
        <v>1</v>
      </c>
      <c r="E17" s="9">
        <v>2</v>
      </c>
      <c r="F17" s="9">
        <v>3</v>
      </c>
      <c r="G17" s="9">
        <v>4</v>
      </c>
      <c r="H17" s="9">
        <v>5</v>
      </c>
      <c r="I17" s="9">
        <v>6</v>
      </c>
      <c r="J17" s="9">
        <v>7</v>
      </c>
      <c r="K17" s="9">
        <v>8</v>
      </c>
    </row>
    <row r="18" spans="1:11" s="1" customFormat="1" ht="53.25" customHeight="1">
      <c r="A18" s="55"/>
      <c r="B18" s="55"/>
      <c r="C18" s="55"/>
      <c r="D18" s="9" t="s">
        <v>41</v>
      </c>
      <c r="E18" s="9" t="s">
        <v>42</v>
      </c>
      <c r="F18" s="9" t="s">
        <v>43</v>
      </c>
      <c r="G18" s="9" t="s">
        <v>44</v>
      </c>
      <c r="H18" s="9" t="s">
        <v>45</v>
      </c>
      <c r="I18" s="9" t="s">
        <v>46</v>
      </c>
      <c r="J18" s="55" t="s">
        <v>51</v>
      </c>
      <c r="K18" s="55" t="s">
        <v>52</v>
      </c>
    </row>
    <row r="19" spans="1:11" s="10" customFormat="1" ht="42.75" customHeight="1">
      <c r="A19" s="56"/>
      <c r="B19" s="56"/>
      <c r="C19" s="56"/>
      <c r="D19" s="16" t="s">
        <v>47</v>
      </c>
      <c r="E19" s="16" t="s">
        <v>47</v>
      </c>
      <c r="F19" s="15" t="s">
        <v>48</v>
      </c>
      <c r="G19" s="16" t="s">
        <v>49</v>
      </c>
      <c r="H19" s="16" t="s">
        <v>49</v>
      </c>
      <c r="I19" s="16" t="s">
        <v>50</v>
      </c>
      <c r="J19" s="56"/>
      <c r="K19" s="56"/>
    </row>
    <row r="20" spans="1:11" s="6" customFormat="1" ht="79.5" customHeight="1">
      <c r="A20" s="4">
        <v>10</v>
      </c>
      <c r="B20" s="2" t="s">
        <v>17</v>
      </c>
      <c r="C20" s="5">
        <v>0.5888888888888889</v>
      </c>
      <c r="D20" s="23">
        <v>8</v>
      </c>
      <c r="E20" s="23">
        <v>8</v>
      </c>
      <c r="F20" s="23">
        <v>6</v>
      </c>
      <c r="G20" s="23">
        <v>8</v>
      </c>
      <c r="H20" s="23">
        <v>6</v>
      </c>
      <c r="I20" s="23">
        <v>2</v>
      </c>
      <c r="J20" s="18"/>
      <c r="K20" s="23">
        <f>SUM(D20:I20)</f>
        <v>38</v>
      </c>
    </row>
    <row r="21" spans="1:11" s="6" customFormat="1" ht="68.25" customHeight="1">
      <c r="A21" s="4">
        <v>11</v>
      </c>
      <c r="B21" s="2" t="s">
        <v>18</v>
      </c>
      <c r="C21" s="5">
        <v>0.2708333333333333</v>
      </c>
      <c r="D21" s="23">
        <v>8</v>
      </c>
      <c r="E21" s="23">
        <v>7</v>
      </c>
      <c r="F21" s="23">
        <v>7</v>
      </c>
      <c r="G21" s="23">
        <v>4</v>
      </c>
      <c r="H21" s="23">
        <v>6</v>
      </c>
      <c r="I21" s="23">
        <v>2</v>
      </c>
      <c r="J21" s="18"/>
      <c r="K21" s="23">
        <f>SUM(D21:I21)</f>
        <v>34</v>
      </c>
    </row>
    <row r="22" spans="1:11" s="6" customFormat="1" ht="66.75" customHeight="1">
      <c r="A22" s="4">
        <v>12</v>
      </c>
      <c r="B22" s="2" t="s">
        <v>19</v>
      </c>
      <c r="C22" s="5">
        <v>0.15277777777777776</v>
      </c>
      <c r="D22" s="23">
        <v>10</v>
      </c>
      <c r="E22" s="23">
        <v>9</v>
      </c>
      <c r="F22" s="23">
        <v>8</v>
      </c>
      <c r="G22" s="23">
        <v>7</v>
      </c>
      <c r="H22" s="23">
        <v>7</v>
      </c>
      <c r="I22" s="23">
        <v>3</v>
      </c>
      <c r="J22" s="18"/>
      <c r="K22" s="23">
        <f>SUM(D22:I22)</f>
        <v>44</v>
      </c>
    </row>
    <row r="23" spans="1:8" s="3" customFormat="1" ht="45" customHeight="1">
      <c r="A23" s="7"/>
      <c r="B23" s="57" t="s">
        <v>0</v>
      </c>
      <c r="C23" s="58"/>
      <c r="D23" s="58"/>
      <c r="E23" s="58"/>
      <c r="F23" s="58"/>
      <c r="G23" s="59"/>
      <c r="H23" s="17"/>
    </row>
    <row r="24" spans="1:11" s="3" customFormat="1" ht="45" customHeight="1">
      <c r="A24" s="7"/>
      <c r="B24" s="11"/>
      <c r="C24" s="12"/>
      <c r="D24" s="9">
        <v>1</v>
      </c>
      <c r="E24" s="9">
        <v>2</v>
      </c>
      <c r="F24" s="9">
        <v>3</v>
      </c>
      <c r="G24" s="9">
        <v>4</v>
      </c>
      <c r="H24" s="9">
        <v>5</v>
      </c>
      <c r="I24" s="9">
        <v>6</v>
      </c>
      <c r="J24" s="9">
        <v>7</v>
      </c>
      <c r="K24" s="9">
        <v>8</v>
      </c>
    </row>
    <row r="25" spans="1:11" s="6" customFormat="1" ht="73.5" customHeight="1">
      <c r="A25" s="4">
        <v>13</v>
      </c>
      <c r="B25" s="2" t="s">
        <v>20</v>
      </c>
      <c r="C25" s="5">
        <v>0.23680555555555557</v>
      </c>
      <c r="D25" s="23">
        <v>1</v>
      </c>
      <c r="E25" s="23">
        <v>2</v>
      </c>
      <c r="F25" s="23">
        <v>2</v>
      </c>
      <c r="G25" s="23">
        <v>1</v>
      </c>
      <c r="H25" s="23">
        <v>2</v>
      </c>
      <c r="I25" s="23">
        <v>2</v>
      </c>
      <c r="J25" s="18"/>
      <c r="K25" s="23">
        <f aca="true" t="shared" si="1" ref="K25:K32">SUM(D25:I25)</f>
        <v>10</v>
      </c>
    </row>
    <row r="26" spans="1:11" s="6" customFormat="1" ht="55.5" customHeight="1">
      <c r="A26" s="4">
        <v>14</v>
      </c>
      <c r="B26" s="2" t="s">
        <v>21</v>
      </c>
      <c r="C26" s="5">
        <v>0.21180555555555555</v>
      </c>
      <c r="D26" s="23">
        <v>1</v>
      </c>
      <c r="E26" s="23">
        <v>3</v>
      </c>
      <c r="F26" s="23">
        <v>3</v>
      </c>
      <c r="G26" s="23">
        <v>2</v>
      </c>
      <c r="H26" s="23">
        <v>1</v>
      </c>
      <c r="I26" s="23">
        <v>3</v>
      </c>
      <c r="J26" s="18"/>
      <c r="K26" s="23">
        <f t="shared" si="1"/>
        <v>13</v>
      </c>
    </row>
    <row r="27" spans="1:11" s="6" customFormat="1" ht="60" customHeight="1">
      <c r="A27" s="4">
        <v>15</v>
      </c>
      <c r="B27" s="2" t="s">
        <v>22</v>
      </c>
      <c r="C27" s="5">
        <v>0.16666666666666666</v>
      </c>
      <c r="D27" s="23">
        <v>5</v>
      </c>
      <c r="E27" s="23">
        <v>7</v>
      </c>
      <c r="F27" s="23">
        <v>7</v>
      </c>
      <c r="G27" s="23">
        <v>6</v>
      </c>
      <c r="H27" s="23">
        <v>4</v>
      </c>
      <c r="I27" s="23">
        <v>3</v>
      </c>
      <c r="J27" s="18"/>
      <c r="K27" s="23">
        <f t="shared" si="1"/>
        <v>32</v>
      </c>
    </row>
    <row r="28" spans="1:11" s="6" customFormat="1" ht="55.5" customHeight="1">
      <c r="A28" s="4">
        <v>16</v>
      </c>
      <c r="B28" s="2" t="s">
        <v>23</v>
      </c>
      <c r="C28" s="5">
        <v>0.17708333333333334</v>
      </c>
      <c r="D28" s="23">
        <v>6</v>
      </c>
      <c r="E28" s="23">
        <v>10</v>
      </c>
      <c r="F28" s="23">
        <v>8</v>
      </c>
      <c r="G28" s="23">
        <v>4</v>
      </c>
      <c r="H28" s="23">
        <v>4</v>
      </c>
      <c r="I28" s="23">
        <v>3</v>
      </c>
      <c r="J28" s="18"/>
      <c r="K28" s="23">
        <f t="shared" si="1"/>
        <v>35</v>
      </c>
    </row>
    <row r="29" spans="1:11" s="6" customFormat="1" ht="68.25" customHeight="1">
      <c r="A29" s="4">
        <v>17</v>
      </c>
      <c r="B29" s="2" t="s">
        <v>24</v>
      </c>
      <c r="C29" s="5">
        <v>0.13125</v>
      </c>
      <c r="D29" s="23">
        <v>7</v>
      </c>
      <c r="E29" s="23">
        <v>6</v>
      </c>
      <c r="F29" s="23">
        <v>6</v>
      </c>
      <c r="G29" s="23">
        <v>7</v>
      </c>
      <c r="H29" s="23">
        <v>6</v>
      </c>
      <c r="I29" s="23">
        <v>3</v>
      </c>
      <c r="J29" s="18"/>
      <c r="K29" s="23">
        <f t="shared" si="1"/>
        <v>35</v>
      </c>
    </row>
    <row r="30" spans="1:11" s="6" customFormat="1" ht="73.5" customHeight="1">
      <c r="A30" s="4">
        <v>18</v>
      </c>
      <c r="B30" s="2" t="s">
        <v>25</v>
      </c>
      <c r="C30" s="5">
        <v>0.25972222222222224</v>
      </c>
      <c r="D30" s="23">
        <v>10</v>
      </c>
      <c r="E30" s="23">
        <v>10</v>
      </c>
      <c r="F30" s="23">
        <v>8</v>
      </c>
      <c r="G30" s="23">
        <v>8</v>
      </c>
      <c r="H30" s="23">
        <v>8</v>
      </c>
      <c r="I30" s="23">
        <v>3</v>
      </c>
      <c r="J30" s="18"/>
      <c r="K30" s="23">
        <f t="shared" si="1"/>
        <v>47</v>
      </c>
    </row>
    <row r="31" spans="1:11" s="6" customFormat="1" ht="55.5" customHeight="1">
      <c r="A31" s="4">
        <v>19</v>
      </c>
      <c r="B31" s="2" t="s">
        <v>26</v>
      </c>
      <c r="C31" s="5">
        <v>0.13472222222222222</v>
      </c>
      <c r="D31" s="23">
        <v>10</v>
      </c>
      <c r="E31" s="23">
        <v>10</v>
      </c>
      <c r="F31" s="23">
        <v>8</v>
      </c>
      <c r="G31" s="23">
        <v>8</v>
      </c>
      <c r="H31" s="23">
        <v>7</v>
      </c>
      <c r="I31" s="23">
        <v>3</v>
      </c>
      <c r="J31" s="18"/>
      <c r="K31" s="23">
        <f t="shared" si="1"/>
        <v>46</v>
      </c>
    </row>
    <row r="32" spans="1:11" s="6" customFormat="1" ht="60.75" customHeight="1">
      <c r="A32" s="4">
        <v>20</v>
      </c>
      <c r="B32" s="2" t="s">
        <v>27</v>
      </c>
      <c r="C32" s="5">
        <v>0.20486111111111113</v>
      </c>
      <c r="D32" s="23">
        <v>6</v>
      </c>
      <c r="E32" s="23">
        <v>7</v>
      </c>
      <c r="F32" s="23">
        <v>6</v>
      </c>
      <c r="G32" s="23">
        <v>3</v>
      </c>
      <c r="H32" s="23">
        <v>2</v>
      </c>
      <c r="I32" s="23">
        <v>2</v>
      </c>
      <c r="J32" s="18"/>
      <c r="K32" s="23">
        <f t="shared" si="1"/>
        <v>26</v>
      </c>
    </row>
    <row r="33" spans="1:8" s="3" customFormat="1" ht="45" customHeight="1">
      <c r="A33" s="7"/>
      <c r="B33" s="57" t="s">
        <v>1</v>
      </c>
      <c r="C33" s="58"/>
      <c r="D33" s="58"/>
      <c r="E33" s="58"/>
      <c r="F33" s="58"/>
      <c r="G33" s="59"/>
      <c r="H33" s="17"/>
    </row>
    <row r="34" spans="1:11" s="1" customFormat="1" ht="24.75" customHeight="1">
      <c r="A34" s="55" t="s">
        <v>3</v>
      </c>
      <c r="B34" s="55" t="s">
        <v>4</v>
      </c>
      <c r="C34" s="55" t="s">
        <v>5</v>
      </c>
      <c r="D34" s="9">
        <v>1</v>
      </c>
      <c r="E34" s="9">
        <v>2</v>
      </c>
      <c r="F34" s="9">
        <v>3</v>
      </c>
      <c r="G34" s="9">
        <v>4</v>
      </c>
      <c r="H34" s="9">
        <v>5</v>
      </c>
      <c r="I34" s="9">
        <v>6</v>
      </c>
      <c r="J34" s="9">
        <v>7</v>
      </c>
      <c r="K34" s="9">
        <v>8</v>
      </c>
    </row>
    <row r="35" spans="1:11" s="1" customFormat="1" ht="53.25" customHeight="1">
      <c r="A35" s="55"/>
      <c r="B35" s="55"/>
      <c r="C35" s="55"/>
      <c r="D35" s="9" t="s">
        <v>41</v>
      </c>
      <c r="E35" s="9" t="s">
        <v>42</v>
      </c>
      <c r="F35" s="9" t="s">
        <v>43</v>
      </c>
      <c r="G35" s="9" t="s">
        <v>44</v>
      </c>
      <c r="H35" s="9" t="s">
        <v>45</v>
      </c>
      <c r="I35" s="9" t="s">
        <v>46</v>
      </c>
      <c r="J35" s="55" t="s">
        <v>51</v>
      </c>
      <c r="K35" s="55" t="s">
        <v>52</v>
      </c>
    </row>
    <row r="36" spans="1:11" s="10" customFormat="1" ht="42.75" customHeight="1">
      <c r="A36" s="56"/>
      <c r="B36" s="56"/>
      <c r="C36" s="56"/>
      <c r="D36" s="16" t="s">
        <v>47</v>
      </c>
      <c r="E36" s="16" t="s">
        <v>47</v>
      </c>
      <c r="F36" s="15" t="s">
        <v>48</v>
      </c>
      <c r="G36" s="16" t="s">
        <v>49</v>
      </c>
      <c r="H36" s="16" t="s">
        <v>49</v>
      </c>
      <c r="I36" s="16" t="s">
        <v>50</v>
      </c>
      <c r="J36" s="56"/>
      <c r="K36" s="56"/>
    </row>
    <row r="37" spans="1:11" s="6" customFormat="1" ht="73.5" customHeight="1">
      <c r="A37" s="4">
        <v>21</v>
      </c>
      <c r="B37" s="2" t="s">
        <v>28</v>
      </c>
      <c r="C37" s="5">
        <v>0.2534722222222222</v>
      </c>
      <c r="D37" s="23">
        <v>3</v>
      </c>
      <c r="E37" s="23">
        <v>2</v>
      </c>
      <c r="F37" s="23">
        <v>3</v>
      </c>
      <c r="G37" s="23">
        <v>2</v>
      </c>
      <c r="H37" s="23">
        <v>1</v>
      </c>
      <c r="I37" s="23">
        <v>1</v>
      </c>
      <c r="J37" s="18"/>
      <c r="K37" s="23">
        <f>SUM(D37:I37)</f>
        <v>12</v>
      </c>
    </row>
    <row r="38" spans="1:11" s="6" customFormat="1" ht="81.75" customHeight="1">
      <c r="A38" s="4">
        <v>22</v>
      </c>
      <c r="B38" s="2" t="s">
        <v>29</v>
      </c>
      <c r="C38" s="5">
        <v>0.5493055555555556</v>
      </c>
      <c r="D38" s="84"/>
      <c r="E38" s="85"/>
      <c r="F38" s="85"/>
      <c r="G38" s="85"/>
      <c r="H38" s="85"/>
      <c r="I38" s="86"/>
      <c r="J38" s="18"/>
      <c r="K38" s="23">
        <f>SUM(D38:I38)</f>
        <v>0</v>
      </c>
    </row>
    <row r="39" spans="1:11" s="6" customFormat="1" ht="82.5" customHeight="1">
      <c r="A39" s="4">
        <v>23</v>
      </c>
      <c r="B39" s="2" t="s">
        <v>30</v>
      </c>
      <c r="C39" s="5">
        <v>0.5770833333333333</v>
      </c>
      <c r="D39" s="23">
        <v>4</v>
      </c>
      <c r="E39" s="23">
        <v>6</v>
      </c>
      <c r="F39" s="23">
        <v>4</v>
      </c>
      <c r="G39" s="23">
        <v>2</v>
      </c>
      <c r="H39" s="23">
        <v>1</v>
      </c>
      <c r="I39" s="23">
        <v>3</v>
      </c>
      <c r="J39" s="18"/>
      <c r="K39" s="23">
        <f>SUM(D39:I39)</f>
        <v>20</v>
      </c>
    </row>
    <row r="40" spans="1:11" s="6" customFormat="1" ht="82.5" customHeight="1">
      <c r="A40" s="4">
        <v>24</v>
      </c>
      <c r="B40" s="2" t="s">
        <v>31</v>
      </c>
      <c r="C40" s="5">
        <v>0.375</v>
      </c>
      <c r="D40" s="23">
        <v>6</v>
      </c>
      <c r="E40" s="23">
        <v>6</v>
      </c>
      <c r="F40" s="23">
        <v>8</v>
      </c>
      <c r="G40" s="23">
        <v>8</v>
      </c>
      <c r="H40" s="23">
        <v>4</v>
      </c>
      <c r="I40" s="23">
        <v>3</v>
      </c>
      <c r="J40" s="18"/>
      <c r="K40" s="23">
        <f>SUM(D40:I40)</f>
        <v>35</v>
      </c>
    </row>
    <row r="41" spans="1:11" s="6" customFormat="1" ht="78.75" customHeight="1">
      <c r="A41" s="4">
        <v>25</v>
      </c>
      <c r="B41" s="2" t="s">
        <v>32</v>
      </c>
      <c r="C41" s="5">
        <v>0.16666666666666666</v>
      </c>
      <c r="D41" s="23">
        <v>10</v>
      </c>
      <c r="E41" s="23">
        <v>10</v>
      </c>
      <c r="F41" s="23">
        <v>8</v>
      </c>
      <c r="G41" s="23">
        <v>7</v>
      </c>
      <c r="H41" s="23">
        <v>6</v>
      </c>
      <c r="I41" s="23">
        <v>3</v>
      </c>
      <c r="J41" s="18"/>
      <c r="K41" s="23">
        <f>SUM(D41:I41)</f>
        <v>44</v>
      </c>
    </row>
    <row r="42" spans="1:8" s="3" customFormat="1" ht="45" customHeight="1">
      <c r="A42" s="7"/>
      <c r="B42" s="57" t="s">
        <v>6</v>
      </c>
      <c r="C42" s="58"/>
      <c r="D42" s="58"/>
      <c r="E42" s="58"/>
      <c r="F42" s="58"/>
      <c r="G42" s="59"/>
      <c r="H42" s="17"/>
    </row>
    <row r="43" spans="1:11" s="1" customFormat="1" ht="24.75" customHeight="1">
      <c r="A43" s="55" t="s">
        <v>3</v>
      </c>
      <c r="B43" s="55" t="s">
        <v>4</v>
      </c>
      <c r="C43" s="55" t="s">
        <v>5</v>
      </c>
      <c r="D43" s="9">
        <v>1</v>
      </c>
      <c r="E43" s="9">
        <v>2</v>
      </c>
      <c r="F43" s="9">
        <v>3</v>
      </c>
      <c r="G43" s="9">
        <v>4</v>
      </c>
      <c r="H43" s="9">
        <v>5</v>
      </c>
      <c r="I43" s="9">
        <v>6</v>
      </c>
      <c r="J43" s="9">
        <v>7</v>
      </c>
      <c r="K43" s="9">
        <v>8</v>
      </c>
    </row>
    <row r="44" spans="1:11" s="1" customFormat="1" ht="53.25" customHeight="1">
      <c r="A44" s="55"/>
      <c r="B44" s="55"/>
      <c r="C44" s="55"/>
      <c r="D44" s="9" t="s">
        <v>41</v>
      </c>
      <c r="E44" s="9" t="s">
        <v>42</v>
      </c>
      <c r="F44" s="9" t="s">
        <v>43</v>
      </c>
      <c r="G44" s="9" t="s">
        <v>44</v>
      </c>
      <c r="H44" s="9" t="s">
        <v>45</v>
      </c>
      <c r="I44" s="9" t="s">
        <v>46</v>
      </c>
      <c r="J44" s="55" t="s">
        <v>51</v>
      </c>
      <c r="K44" s="55" t="s">
        <v>52</v>
      </c>
    </row>
    <row r="45" spans="1:11" s="10" customFormat="1" ht="42.75" customHeight="1">
      <c r="A45" s="56"/>
      <c r="B45" s="56"/>
      <c r="C45" s="56"/>
      <c r="D45" s="16" t="s">
        <v>47</v>
      </c>
      <c r="E45" s="16" t="s">
        <v>47</v>
      </c>
      <c r="F45" s="15" t="s">
        <v>48</v>
      </c>
      <c r="G45" s="16" t="s">
        <v>49</v>
      </c>
      <c r="H45" s="16" t="s">
        <v>49</v>
      </c>
      <c r="I45" s="16" t="s">
        <v>50</v>
      </c>
      <c r="J45" s="56"/>
      <c r="K45" s="56"/>
    </row>
    <row r="46" spans="1:11" s="6" customFormat="1" ht="69.75" customHeight="1">
      <c r="A46" s="4">
        <v>26</v>
      </c>
      <c r="B46" s="2" t="s">
        <v>33</v>
      </c>
      <c r="C46" s="5">
        <v>0.35833333333333334</v>
      </c>
      <c r="D46" s="23">
        <v>10</v>
      </c>
      <c r="E46" s="23">
        <v>10</v>
      </c>
      <c r="F46" s="23">
        <v>8</v>
      </c>
      <c r="G46" s="23">
        <v>8</v>
      </c>
      <c r="H46" s="23">
        <v>8</v>
      </c>
      <c r="I46" s="23">
        <v>3</v>
      </c>
      <c r="J46" s="18"/>
      <c r="K46" s="23">
        <f>SUM(D46:I46)</f>
        <v>47</v>
      </c>
    </row>
    <row r="47" spans="1:11" s="6" customFormat="1" ht="65.25" customHeight="1">
      <c r="A47" s="4">
        <v>27</v>
      </c>
      <c r="B47" s="2" t="s">
        <v>34</v>
      </c>
      <c r="C47" s="5">
        <v>0.4583333333333333</v>
      </c>
      <c r="D47" s="23">
        <v>8</v>
      </c>
      <c r="E47" s="23">
        <v>7</v>
      </c>
      <c r="F47" s="23">
        <v>7</v>
      </c>
      <c r="G47" s="23">
        <v>4</v>
      </c>
      <c r="H47" s="23">
        <v>4</v>
      </c>
      <c r="I47" s="23">
        <v>2</v>
      </c>
      <c r="J47" s="18"/>
      <c r="K47" s="23">
        <f>SUM(D47:I47)</f>
        <v>32</v>
      </c>
    </row>
    <row r="48" spans="1:11" s="6" customFormat="1" ht="60" customHeight="1">
      <c r="A48" s="4">
        <v>28</v>
      </c>
      <c r="B48" s="2" t="s">
        <v>35</v>
      </c>
      <c r="C48" s="8">
        <v>0.40902777777777777</v>
      </c>
      <c r="D48" s="23">
        <v>9</v>
      </c>
      <c r="E48" s="23">
        <v>9</v>
      </c>
      <c r="F48" s="23">
        <v>8</v>
      </c>
      <c r="G48" s="23">
        <v>6</v>
      </c>
      <c r="H48" s="23">
        <v>6</v>
      </c>
      <c r="I48" s="23">
        <v>3</v>
      </c>
      <c r="J48" s="18"/>
      <c r="K48" s="23">
        <f>SUM(D48:I48)</f>
        <v>41</v>
      </c>
    </row>
    <row r="49" spans="1:8" s="3" customFormat="1" ht="45" customHeight="1">
      <c r="A49" s="7"/>
      <c r="B49" s="57" t="s">
        <v>7</v>
      </c>
      <c r="C49" s="58"/>
      <c r="D49" s="58"/>
      <c r="E49" s="58"/>
      <c r="F49" s="58"/>
      <c r="G49" s="59"/>
      <c r="H49" s="17"/>
    </row>
    <row r="50" spans="1:11" s="6" customFormat="1" ht="54.75" customHeight="1">
      <c r="A50" s="4">
        <v>29</v>
      </c>
      <c r="B50" s="2" t="s">
        <v>8</v>
      </c>
      <c r="C50" s="79"/>
      <c r="D50" s="68"/>
      <c r="E50" s="68"/>
      <c r="F50" s="68"/>
      <c r="G50" s="68"/>
      <c r="H50" s="68"/>
      <c r="I50" s="68"/>
      <c r="J50" s="68"/>
      <c r="K50" s="69"/>
    </row>
    <row r="51" spans="1:11" s="6" customFormat="1" ht="54.75" customHeight="1">
      <c r="A51" s="4">
        <v>30</v>
      </c>
      <c r="B51" s="2"/>
      <c r="C51" s="79"/>
      <c r="D51" s="68"/>
      <c r="E51" s="68"/>
      <c r="F51" s="68"/>
      <c r="G51" s="68"/>
      <c r="H51" s="68"/>
      <c r="I51" s="68"/>
      <c r="J51" s="68"/>
      <c r="K51" s="69"/>
    </row>
    <row r="52" spans="1:9" s="6" customFormat="1" ht="45" customHeight="1">
      <c r="A52" s="3"/>
      <c r="C52" s="3"/>
      <c r="D52" s="3"/>
      <c r="E52" s="3"/>
      <c r="F52" s="3"/>
      <c r="G52" s="3"/>
      <c r="H52" s="3"/>
      <c r="I52" s="3"/>
    </row>
  </sheetData>
  <sheetProtection/>
  <mergeCells count="31">
    <mergeCell ref="K18:K19"/>
    <mergeCell ref="C50:K50"/>
    <mergeCell ref="C51:K51"/>
    <mergeCell ref="B49:G49"/>
    <mergeCell ref="J35:J36"/>
    <mergeCell ref="K35:K36"/>
    <mergeCell ref="J44:J45"/>
    <mergeCell ref="K44:K45"/>
    <mergeCell ref="C34:C36"/>
    <mergeCell ref="J18:J19"/>
    <mergeCell ref="A1:I1"/>
    <mergeCell ref="A3:I3"/>
    <mergeCell ref="D4:I4"/>
    <mergeCell ref="C4:C7"/>
    <mergeCell ref="C2:K2"/>
    <mergeCell ref="J6:J7"/>
    <mergeCell ref="K6:K7"/>
    <mergeCell ref="B4:B7"/>
    <mergeCell ref="A4:A7"/>
    <mergeCell ref="A43:A45"/>
    <mergeCell ref="B43:B45"/>
    <mergeCell ref="C43:C45"/>
    <mergeCell ref="B42:G42"/>
    <mergeCell ref="A34:A36"/>
    <mergeCell ref="B34:B36"/>
    <mergeCell ref="D38:I38"/>
    <mergeCell ref="B33:G33"/>
    <mergeCell ref="A17:A19"/>
    <mergeCell ref="B17:B19"/>
    <mergeCell ref="C17:C19"/>
    <mergeCell ref="B23:G23"/>
  </mergeCells>
  <printOptions/>
  <pageMargins left="0.3937007874015748" right="0.3937007874015748" top="0.3937007874015748" bottom="0.3937007874015748" header="0.31496062992125984" footer="0.31496062992125984"/>
  <pageSetup fitToHeight="5" horizontalDpi="600" verticalDpi="600" orientation="landscape" paperSize="9" scale="59" r:id="rId1"/>
  <rowBreaks count="3" manualBreakCount="3">
    <brk id="16" max="10" man="1"/>
    <brk id="32" max="10" man="1"/>
    <brk id="4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Класс17</dc:creator>
  <cp:keywords/>
  <dc:description/>
  <cp:lastModifiedBy>Aviator</cp:lastModifiedBy>
  <cp:lastPrinted>2013-12-15T02:10:21Z</cp:lastPrinted>
  <dcterms:created xsi:type="dcterms:W3CDTF">2013-12-07T08:02:51Z</dcterms:created>
  <dcterms:modified xsi:type="dcterms:W3CDTF">2013-12-17T18:56:18Z</dcterms:modified>
  <cp:category/>
  <cp:version/>
  <cp:contentType/>
  <cp:contentStatus/>
</cp:coreProperties>
</file>